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Assumptions" state="visible" r:id="rId4"/>
    <sheet sheetId="2" name="Revenue Model" state="visible" r:id="rId5"/>
    <sheet sheetId="3" name="Cost Structure" state="visible" r:id="rId6"/>
    <sheet sheetId="4" name="Cash Flow" state="visible" r:id="rId7"/>
    <sheet sheetId="5" name="Unit Economics" state="visible" r:id="rId8"/>
    <sheet sheetId="6" name="Dashboard" state="visible" r:id="rId9"/>
  </sheets>
  <calcPr calcId="171027"/>
</workbook>
</file>

<file path=xl/sharedStrings.xml><?xml version="1.0" encoding="utf-8"?>
<sst xmlns="http://schemas.openxmlformats.org/spreadsheetml/2006/main" count="305" uniqueCount="165">
  <si>
    <t>SaaS Financial Model - Assumptions</t>
  </si>
  <si>
    <t>Enter your business assumptions below. The model will automatically calculate projections.</t>
  </si>
  <si>
    <t>BUSINESS MODEL</t>
  </si>
  <si>
    <t>Starting Month/Year</t>
  </si>
  <si>
    <t>Jan 2025</t>
  </si>
  <si>
    <t>When projections begin</t>
  </si>
  <si>
    <t>Projection Period (Months)</t>
  </si>
  <si>
    <t>Typically 36 months (3 years)</t>
  </si>
  <si>
    <t/>
  </si>
  <si>
    <t>PRICING</t>
  </si>
  <si>
    <t>Monthly Price - Basic Tier</t>
  </si>
  <si>
    <t>Price per user/month</t>
  </si>
  <si>
    <t>Monthly Price - Pro Tier</t>
  </si>
  <si>
    <t>Monthly Price - Enterprise Tier</t>
  </si>
  <si>
    <t>Average Monthly Price (Blended)</t>
  </si>
  <si>
    <t>Weighted average across tiers</t>
  </si>
  <si>
    <t>GROWTH ASSUMPTIONS</t>
  </si>
  <si>
    <t>Starting MRR</t>
  </si>
  <si>
    <t>Current monthly recurring revenue</t>
  </si>
  <si>
    <t>Monthly New Customer Growth Rate</t>
  </si>
  <si>
    <t>New customers per month (% growth)</t>
  </si>
  <si>
    <t>Monthly Churn Rate</t>
  </si>
  <si>
    <t>Customers lost per month (%)</t>
  </si>
  <si>
    <t>Expansion MRR Rate</t>
  </si>
  <si>
    <t>Monthly revenue expansion from existing (%)</t>
  </si>
  <si>
    <t>CUSTOMER ACQUISITION</t>
  </si>
  <si>
    <t>Customer Acquisition Cost (CAC)</t>
  </si>
  <si>
    <t>Cost to acquire one customer</t>
  </si>
  <si>
    <t>Sales Cycle (Days)</t>
  </si>
  <si>
    <t>Average days to close</t>
  </si>
  <si>
    <t>Free Trial Conversion Rate</t>
  </si>
  <si>
    <t>Trial to paid conversion</t>
  </si>
  <si>
    <t>COST STRUCTURE</t>
  </si>
  <si>
    <t>COGS (% of Revenue)</t>
  </si>
  <si>
    <t>Cost of goods sold</t>
  </si>
  <si>
    <t>Hosting/Infrastructure (% of Rev)</t>
  </si>
  <si>
    <t>Cloud/server costs</t>
  </si>
  <si>
    <t>OPERATING EXPENSES (Monthly)</t>
  </si>
  <si>
    <t>Salaries &amp; Benefits</t>
  </si>
  <si>
    <t>Total team compensation</t>
  </si>
  <si>
    <t>Marketing &amp; Sales</t>
  </si>
  <si>
    <t>Customer acquisition spend</t>
  </si>
  <si>
    <t>R&amp;D / Product Development</t>
  </si>
  <si>
    <t>Product improvement</t>
  </si>
  <si>
    <t>G&amp;A (General &amp; Administrative)</t>
  </si>
  <si>
    <t>Office, legal, accounting</t>
  </si>
  <si>
    <t>FUNDING</t>
  </si>
  <si>
    <t>Starting Cash Balance</t>
  </si>
  <si>
    <t>Cash in bank at start</t>
  </si>
  <si>
    <t>Planned Fundraise (if any)</t>
  </si>
  <si>
    <t>Additional funding during period</t>
  </si>
  <si>
    <t>Fundraise Month</t>
  </si>
  <si>
    <t>Month when funds arrive (0 = none)</t>
  </si>
  <si>
    <t>Revenue Model - 3 Year Projection</t>
  </si>
  <si>
    <t>Metric</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</si>
  <si>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</si>
  <si>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</si>
  <si>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</si>
  <si>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</si>
  <si>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</si>
  <si>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</si>
  <si>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</si>
  <si>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</si>
  <si>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</si>
  <si>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</si>
  <si>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</si>
  <si>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</si>
  <si>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</si>
  <si>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</si>
  <si>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</si>
  <si>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</si>
  <si>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</si>
  <si>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</si>
  <si>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</si>
  <si>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</si>
  <si>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</si>
  <si>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</si>
  <si>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</si>
  <si>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</si>
  <si>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</si>
  <si>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</si>
  <si>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</si>
  <si>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</si>
  <si>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</si>
  <si>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</si>
  <si>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</si>
  <si>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</si>
  <si>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</si>
  <si>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</si>
  <si>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</si>
  <si>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</si>
  <si>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NEW CUSTOMERS</t>
  </si>
  <si>
    <t>New Customers Added</t>
  </si>
  <si>
    <t>Churned Customers</t>
  </si>
  <si>
    <t>Net New Customers</t>
  </si>
  <si>
    <t>Total Customers</t>
  </si>
  <si>
    <t>MRR BREAKDOWN</t>
  </si>
  <si>
    <t>New MRR</t>
  </si>
  <si>
    <t>Expansion MRR</t>
  </si>
  <si>
    <t>Churned MRR</t>
  </si>
  <si>
    <t>Net New MRR</t>
  </si>
  <si>
    <t>Total MRR</t>
  </si>
  <si>
    <t>REVENUE</t>
  </si>
  <si>
    <t>Monthly Revenue</t>
  </si>
  <si>
    <t>YTD Revenue</t>
  </si>
  <si>
    <t>ARR (Annual Run Rate)</t>
  </si>
  <si>
    <t>Cost Structure - Operating Expenses</t>
  </si>
  <si>
    <t>Cost Category</t>
  </si>
  <si>
    <t>COST OF REVENUE</t>
  </si>
  <si>
    <t>COGS</t>
  </si>
  <si>
    <t>Hosting &amp; Infrastructure</t>
  </si>
  <si>
    <t>Total Cost of Revenue</t>
  </si>
  <si>
    <t>OPERATING EXPENSES</t>
  </si>
  <si>
    <t>R&amp;D / Product</t>
  </si>
  <si>
    <t>G&amp;A</t>
  </si>
  <si>
    <t>Total Operating Expenses</t>
  </si>
  <si>
    <t>TOTAL COSTS</t>
  </si>
  <si>
    <t>Total Monthly Costs</t>
  </si>
  <si>
    <t>GROSS MARGIN</t>
  </si>
  <si>
    <t>Gross Profit</t>
  </si>
  <si>
    <t>Gross Margin %</t>
  </si>
  <si>
    <t>Cash Flow &amp; Runway Analysis</t>
  </si>
  <si>
    <t>Cash Flow Item</t>
  </si>
  <si>
    <t>CASH IN</t>
  </si>
  <si>
    <t>Revenue</t>
  </si>
  <si>
    <t>Fundraising</t>
  </si>
  <si>
    <t>Total Cash In</t>
  </si>
  <si>
    <t>CASH OUT</t>
  </si>
  <si>
    <t>Total Costs</t>
  </si>
  <si>
    <t>Total Cash Out</t>
  </si>
  <si>
    <t>NET CASH FLOW</t>
  </si>
  <si>
    <t>Monthly Burn/Profit</t>
  </si>
  <si>
    <t>Cash Balance</t>
  </si>
  <si>
    <t>RUNWAY ANALYSIS</t>
  </si>
  <si>
    <t>Months of Runway</t>
  </si>
  <si>
    <t>Break-even Status</t>
  </si>
  <si>
    <t>Unit Economics &amp; Key Metrics</t>
  </si>
  <si>
    <t>CUSTOMER METRICS</t>
  </si>
  <si>
    <t>Average Revenue Per Account (ARPA)</t>
  </si>
  <si>
    <t>Customer Lifetime (months)</t>
  </si>
  <si>
    <t>Customer Lifetime Value (LTV)</t>
  </si>
  <si>
    <t>ACQUISITION METRICS</t>
  </si>
  <si>
    <t>LTV / CAC Ratio</t>
  </si>
  <si>
    <t>CAC Payback Period (months)</t>
  </si>
  <si>
    <t>EFFICIENCY METRICS</t>
  </si>
  <si>
    <t>MRR Growth Rate</t>
  </si>
  <si>
    <t>Net Revenue Retention</t>
  </si>
  <si>
    <t>MAGIC NUMBER</t>
  </si>
  <si>
    <t>Sales Efficiency (Magic Number)</t>
  </si>
  <si>
    <t>Executive Dashboard</t>
  </si>
  <si>
    <t>Key Performance Indicators</t>
  </si>
  <si>
    <t>MRR</t>
  </si>
  <si>
    <t>ARR</t>
  </si>
  <si>
    <t>Monthly Costs</t>
  </si>
  <si>
    <t>Monthly Profit/Burn</t>
  </si>
  <si>
    <t>Runway (months)</t>
  </si>
  <si>
    <t>LTV</t>
  </si>
  <si>
    <t>CAC</t>
  </si>
  <si>
    <t>CAC Payback (months)</t>
  </si>
  <si>
    <t>Investment Highlights</t>
  </si>
  <si>
    <t>3-Year ARR Target</t>
  </si>
  <si>
    <t>Break-even Month</t>
  </si>
  <si>
    <t>Peak Cash Need</t>
  </si>
  <si>
    <t>Year 3 Gross Margin</t>
  </si>
  <si>
    <t xml:space="preserve">📊 HOW TO USE THIS MODEL:
1. Go to the "Assumptions" tab and enter your business assumptions (yellow cells)
2. Review the "Revenue Model" to see your growth projections
3. Check "Cash Flow" to understand your runway and burn rate
4. Use "Unit Economics" to validate your business model efficiency
5. Return to this Dashboard for a quick overview of key metrics
💡 All formulas are included - simply update the assumptions and the entire model recalculates automatically.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</si>
</sst>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
    <numFmt numFmtId="165" formatCode="0.0%"/>
  </numFmts>
  <fonts count="10" x14ac:knownFonts="1">
    <font>
      <color theme="1"/>
      <family val="2"/>
      <scheme val="minor"/>
      <sz val="11"/>
      <name val="Calibri"/>
    </font>
    <font>
      <b/>
      <color rgb="FFFFFF"/>
      <sz val="16"/>
    </font>
    <font>
      <i/>
      <color rgb="666666"/>
    </font>
    <font>
      <b/>
      <sz val="12"/>
    </font>
    <font>
      <i/>
      <color rgb="666666"/>
      <sz val="9"/>
    </font>
    <font>
      <b/>
    </font>
    <font>
      <b/>
      <sz val="9"/>
    </font>
    <font>
      <b/>
      <sz val="11"/>
    </font>
    <font>
      <b/>
      <color rgb="FFFFFF"/>
      <sz val="18"/>
    </font>
    <font>
      <b/>
      <sz val="14"/>
    </font>
  </fonts>
  <fills count="12">
    <fill>
      <patternFill patternType="none"/>
    </fill>
    <fill>
      <patternFill patternType="gray125"/>
    </fill>
    <fill>
      <patternFill patternType="solid">
        <fgColor rgb="4472C4"/>
      </patternFill>
    </fill>
    <fill>
      <patternFill patternType="solid">
        <fgColor rgb="E7E6E6"/>
      </patternFill>
    </fill>
    <fill>
      <patternFill patternType="solid">
        <fgColor rgb="FFF2CC"/>
      </patternFill>
    </fill>
    <fill>
      <patternFill patternType="solid">
        <fgColor rgb="70AD47"/>
      </patternFill>
    </fill>
    <fill>
      <patternFill patternType="solid">
        <fgColor rgb="E74C3C"/>
      </patternFill>
    </fill>
    <fill>
      <patternFill patternType="solid">
        <fgColor rgb="9B59B6"/>
      </patternFill>
    </fill>
    <fill>
      <patternFill patternType="solid">
        <fgColor rgb="F39C12"/>
      </patternFill>
    </fill>
    <fill>
      <patternFill patternType="solid">
        <fgColor rgb="2C3E50"/>
      </patternFill>
    </fill>
    <fill>
      <patternFill patternType="solid">
        <fgColor rgb="D5E8D4"/>
      </patternFill>
    </fill>
    <fill>
      <patternFill patternType="solid">
        <fgColor rgb="FFF4E6"/>
      </patternFill>
    </fill>
  </fills>
  <borders count="2">
    <border>
      <left/>
      <right/>
      <top/>
      <bottom/>
      <diagonal/>
    </border>
    <border>
      <left style="thin"/>
      <right style="thin"/>
      <top style="thin"/>
      <bottom style="thin"/>
      <diagonal/>
    </border>
  </borders>
  <cellStyleXfs count="1">
    <xf numFmtId="0" fontId="0" fillId="0" borderId="0"/>
  </cellStyleXfs>
  <cellXfs count="25">
    <xf numFmtId="0" fontId="0" fillId="0" borderId="0" xfId="0"/>
    <xf numFmtId="0" fontId="1" fillId="2" borderId="0" xfId="0" applyFont="1" applyFill="1" applyAlignment="1">
      <alignment horizontal="center" vertical="center"/>
    </xf>
    <xf numFmtId="0" fontId="2" fillId="0" borderId="0" xfId="0" applyFont="1"/>
    <xf numFmtId="0" fontId="3" fillId="3" borderId="0" xfId="0" applyFont="1" applyFill="1"/>
    <xf numFmtId="0" fontId="0" fillId="4" borderId="0" xfId="0" applyFill="1"/>
    <xf numFmtId="0" fontId="4" fillId="0" borderId="0" xfId="0" applyFont="1"/>
    <xf numFmtId="0" fontId="5" fillId="0" borderId="0" xfId="0" applyFont="1"/>
    <xf numFmtId="0" fontId="5" fillId="3" borderId="0" xfId="0" applyFont="1" applyFill="1"/>
    <xf numFmtId="164" fontId="0" fillId="4" borderId="0" xfId="0" applyNumberFormat="1" applyFill="1"/>
    <xf numFmtId="165" fontId="0" fillId="4" borderId="0" xfId="0" applyNumberFormat="1" applyFill="1"/>
    <xf numFmtId="0" fontId="1" fillId="5" borderId="0" xfId="0" applyFont="1" applyFill="1" applyAlignment="1">
      <alignment horizontal="center" vertical="center"/>
    </xf>
    <xf numFmtId="0" fontId="6" fillId="3" borderId="0" xfId="0" applyFont="1" applyFill="1" applyAlignment="1">
      <alignment horizontal="center"/>
    </xf>
    <xf numFmtId="0" fontId="7" fillId="3" borderId="0" xfId="0" applyFont="1" applyFill="1"/>
    <xf numFmtId="3" fontId="0" fillId="0" borderId="0" xfId="0" applyNumberFormat="1"/>
    <xf numFmtId="164" fontId="0" fillId="0" borderId="0" xfId="0" applyNumberFormat="1"/>
    <xf numFmtId="0" fontId="1" fillId="6" borderId="0" xfId="0" applyFont="1" applyFill="1" applyAlignment="1">
      <alignment horizontal="center" vertical="center"/>
    </xf>
    <xf numFmtId="165" fontId="0" fillId="0" borderId="0" xfId="0" applyNumberFormat="1"/>
    <xf numFmtId="0" fontId="1" fillId="7" borderId="0" xfId="0" applyFont="1" applyFill="1" applyAlignment="1">
      <alignment horizontal="center" vertical="center"/>
    </xf>
    <xf numFmtId="0" fontId="1" fillId="8" borderId="0" xfId="0" applyFont="1" applyFill="1" applyAlignment="1">
      <alignment horizontal="center" vertical="center"/>
    </xf>
    <xf numFmtId="0" fontId="8" fillId="9" borderId="0" xfId="0" applyFont="1" applyFill="1" applyAlignment="1">
      <alignment horizontal="center" vertical="center"/>
    </xf>
    <xf numFmtId="0" fontId="9" fillId="0" borderId="0" xfId="0" applyFont="1"/>
    <xf numFmtId="164" fontId="0" fillId="10" borderId="0" xfId="0" applyNumberFormat="1" applyFill="1"/>
    <xf numFmtId="0" fontId="0" fillId="10" borderId="0" xfId="0" applyFill="1"/>
    <xf numFmtId="165" fontId="0" fillId="10" borderId="0" xfId="0" applyNumberFormat="1" applyFill="1"/>
    <xf numFmtId="0" fontId="0" fillId="11" borderId="1" xfId="0"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FormatPr defaultRowHeight="15" outlineLevelRow="0" outlineLevelCol="0" x14ac:dyDescent="55"/>
  <cols>
    <col min="1" max="1" width="30" customWidth="1"/>
    <col min="2" max="2" width="15" customWidth="1"/>
    <col min="3" max="3" width="30" customWidth="1"/>
  </cols>
  <sheetData>
    <row r="1" ht="30" customHeight="1" spans="1:3" x14ac:dyDescent="0.25">
      <c r="A1" s="1" t="s">
        <v>0</v>
      </c>
      <c r="B1" s="1"/>
      <c r="C1" s="1"/>
    </row>
    <row r="2" ht="20" customHeight="1" spans="1:3" x14ac:dyDescent="0.25">
      <c r="A2" s="2" t="s">
        <v>1</v>
      </c>
      <c r="B2" s="2"/>
      <c r="C2" s="2"/>
    </row>
    <row r="4" spans="1:1" x14ac:dyDescent="0.25">
      <c r="A4" s="3" t="s">
        <v>2</v>
      </c>
    </row>
    <row r="5" spans="1:3" x14ac:dyDescent="0.25">
      <c r="A5" t="s">
        <v>3</v>
      </c>
      <c r="B5" s="4" t="s">
        <v>4</v>
      </c>
      <c r="C5" s="5" t="s">
        <v>5</v>
      </c>
    </row>
    <row r="6" spans="1:3" x14ac:dyDescent="0.25">
      <c r="A6" t="s">
        <v>6</v>
      </c>
      <c r="B6" s="4">
        <v>36</v>
      </c>
      <c r="C6" s="5" t="s">
        <v>7</v>
      </c>
    </row>
    <row r="7" spans="1:1" x14ac:dyDescent="0.25">
      <c r="A7" s="6" t="s">
        <v>8</v>
      </c>
    </row>
    <row r="8" spans="1:1" x14ac:dyDescent="0.25">
      <c r="A8" s="7" t="s">
        <v>9</v>
      </c>
    </row>
    <row r="9" spans="1:3" x14ac:dyDescent="0.25">
      <c r="A9" t="s">
        <v>10</v>
      </c>
      <c r="B9" s="8">
        <v>49</v>
      </c>
      <c r="C9" s="5" t="s">
        <v>11</v>
      </c>
    </row>
    <row r="10" spans="1:3" x14ac:dyDescent="0.25">
      <c r="A10" t="s">
        <v>12</v>
      </c>
      <c r="B10" s="8">
        <v>99</v>
      </c>
      <c r="C10" s="5" t="s">
        <v>11</v>
      </c>
    </row>
    <row r="11" spans="1:3" x14ac:dyDescent="0.25">
      <c r="A11" t="s">
        <v>13</v>
      </c>
      <c r="B11" s="8">
        <v>299</v>
      </c>
      <c r="C11" s="5" t="s">
        <v>11</v>
      </c>
    </row>
    <row r="12" spans="1:3" x14ac:dyDescent="0.25">
      <c r="A12" t="s">
        <v>14</v>
      </c>
      <c r="B12" s="8">
        <v>99</v>
      </c>
      <c r="C12" s="5" t="s">
        <v>15</v>
      </c>
    </row>
    <row r="13" spans="1:1" x14ac:dyDescent="0.25">
      <c r="A13" s="6" t="s">
        <v>8</v>
      </c>
    </row>
    <row r="14" spans="1:1" x14ac:dyDescent="0.25">
      <c r="A14" s="7" t="s">
        <v>16</v>
      </c>
    </row>
    <row r="15" spans="1:3" x14ac:dyDescent="0.25">
      <c r="A15" t="s">
        <v>17</v>
      </c>
      <c r="B15" s="8">
        <v>10000</v>
      </c>
      <c r="C15" s="5" t="s">
        <v>18</v>
      </c>
    </row>
    <row r="16" spans="1:3" x14ac:dyDescent="0.25">
      <c r="A16" t="s">
        <v>19</v>
      </c>
      <c r="B16" s="9">
        <v>0.15</v>
      </c>
      <c r="C16" s="5" t="s">
        <v>20</v>
      </c>
    </row>
    <row r="17" spans="1:3" x14ac:dyDescent="0.25">
      <c r="A17" t="s">
        <v>21</v>
      </c>
      <c r="B17" s="9">
        <v>0.05</v>
      </c>
      <c r="C17" s="5" t="s">
        <v>22</v>
      </c>
    </row>
    <row r="18" spans="1:3" x14ac:dyDescent="0.25">
      <c r="A18" t="s">
        <v>23</v>
      </c>
      <c r="B18" s="9">
        <v>0.02</v>
      </c>
      <c r="C18" s="5" t="s">
        <v>24</v>
      </c>
    </row>
    <row r="19" spans="1:1" x14ac:dyDescent="0.25">
      <c r="A19" s="6" t="s">
        <v>8</v>
      </c>
    </row>
    <row r="20" spans="1:1" x14ac:dyDescent="0.25">
      <c r="A20" s="7" t="s">
        <v>25</v>
      </c>
    </row>
    <row r="21" spans="1:3" x14ac:dyDescent="0.25">
      <c r="A21" t="s">
        <v>26</v>
      </c>
      <c r="B21" s="8">
        <v>500</v>
      </c>
      <c r="C21" s="5" t="s">
        <v>27</v>
      </c>
    </row>
    <row r="22" spans="1:3" x14ac:dyDescent="0.25">
      <c r="A22" t="s">
        <v>28</v>
      </c>
      <c r="B22" s="4">
        <v>30</v>
      </c>
      <c r="C22" s="5" t="s">
        <v>29</v>
      </c>
    </row>
    <row r="23" spans="1:3" x14ac:dyDescent="0.25">
      <c r="A23" t="s">
        <v>30</v>
      </c>
      <c r="B23" s="9">
        <v>0.25</v>
      </c>
      <c r="C23" s="5" t="s">
        <v>31</v>
      </c>
    </row>
    <row r="24" spans="1:1" x14ac:dyDescent="0.25">
      <c r="A24" s="6" t="s">
        <v>8</v>
      </c>
    </row>
    <row r="25" spans="1:1" x14ac:dyDescent="0.25">
      <c r="A25" s="7" t="s">
        <v>32</v>
      </c>
    </row>
    <row r="26" spans="1:3" x14ac:dyDescent="0.25">
      <c r="A26" t="s">
        <v>33</v>
      </c>
      <c r="B26" s="9">
        <v>0.2</v>
      </c>
      <c r="C26" s="5" t="s">
        <v>34</v>
      </c>
    </row>
    <row r="27" spans="1:3" x14ac:dyDescent="0.25">
      <c r="A27" t="s">
        <v>35</v>
      </c>
      <c r="B27" s="9">
        <v>0.1</v>
      </c>
      <c r="C27" s="5" t="s">
        <v>36</v>
      </c>
    </row>
    <row r="28" spans="1:1" x14ac:dyDescent="0.25">
      <c r="A28" s="6" t="s">
        <v>8</v>
      </c>
    </row>
    <row r="29" spans="1:1" x14ac:dyDescent="0.25">
      <c r="A29" s="7" t="s">
        <v>37</v>
      </c>
    </row>
    <row r="30" spans="1:3" x14ac:dyDescent="0.25">
      <c r="A30" t="s">
        <v>38</v>
      </c>
      <c r="B30" s="8">
        <v>50000</v>
      </c>
      <c r="C30" s="5" t="s">
        <v>39</v>
      </c>
    </row>
    <row r="31" spans="1:3" x14ac:dyDescent="0.25">
      <c r="A31" t="s">
        <v>40</v>
      </c>
      <c r="B31" s="8">
        <v>20000</v>
      </c>
      <c r="C31" s="5" t="s">
        <v>41</v>
      </c>
    </row>
    <row r="32" spans="1:3" x14ac:dyDescent="0.25">
      <c r="A32" t="s">
        <v>42</v>
      </c>
      <c r="B32" s="8">
        <v>15000</v>
      </c>
      <c r="C32" s="5" t="s">
        <v>43</v>
      </c>
    </row>
    <row r="33" spans="1:3" x14ac:dyDescent="0.25">
      <c r="A33" t="s">
        <v>44</v>
      </c>
      <c r="B33" s="8">
        <v>8000</v>
      </c>
      <c r="C33" s="5" t="s">
        <v>45</v>
      </c>
    </row>
    <row r="34" spans="1:1" x14ac:dyDescent="0.25">
      <c r="A34" s="6" t="s">
        <v>8</v>
      </c>
    </row>
    <row r="35" spans="1:1" x14ac:dyDescent="0.25">
      <c r="A35" s="7" t="s">
        <v>46</v>
      </c>
    </row>
    <row r="36" spans="1:3" x14ac:dyDescent="0.25">
      <c r="A36" t="s">
        <v>47</v>
      </c>
      <c r="B36" s="8">
        <v>500000</v>
      </c>
      <c r="C36" s="5" t="s">
        <v>48</v>
      </c>
    </row>
    <row r="37" spans="1:3" x14ac:dyDescent="0.25">
      <c r="A37" t="s">
        <v>49</v>
      </c>
      <c r="B37" s="8">
        <v>0</v>
      </c>
      <c r="C37" s="5" t="s">
        <v>50</v>
      </c>
    </row>
    <row r="38" spans="1:3" x14ac:dyDescent="0.25">
      <c r="A38" t="s">
        <v>51</v>
      </c>
      <c r="B38" s="8">
        <v>0</v>
      </c>
      <c r="C38" s="5" t="s">
        <v>52</v>
      </c>
    </row>
  </sheetData>
  <mergeCells count="2">
    <mergeCell ref="A1:C1"/>
    <mergeCell ref="A2:C2"/>
  </mergeCells>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9"/>
  <sheetFormatPr defaultRowHeight="15" outlineLevelRow="0" outlineLevelCol="0" x14ac:dyDescent="55"/>
  <cols>
    <col min="1" max="1" width="25" customWidth="1"/>
    <col min="2" max="37" width="12" customWidth="1"/>
  </cols>
  <sheetData>
    <row r="1" ht="30" customHeight="1" spans="1:13" x14ac:dyDescent="0.25">
      <c r="A1" s="10" t="s">
        <v>53</v>
      </c>
      <c r="B1" s="10"/>
      <c r="C1" s="10"/>
      <c r="D1" s="10"/>
      <c r="E1" s="10"/>
      <c r="F1" s="10"/>
      <c r="G1" s="10"/>
      <c r="H1" s="10"/>
      <c r="I1" s="10"/>
      <c r="J1" s="10"/>
      <c r="K1" s="10"/>
      <c r="L1" s="10"/>
      <c r="M1" s="10"/>
    </row>
    <row r="2" spans="1:37" x14ac:dyDescent="0.25">
      <c r="A2" s="6" t="s">
        <v>54</v>
      </c>
      <c r="B2" s="11" t="s">
        <v>55</v>
      </c>
      <c r="C2" s="11" t="s">
        <v>56</v>
      </c>
      <c r="D2" s="11" t="s">
        <v>57</v>
      </c>
      <c r="E2" s="11" t="s">
        <v>58</v>
      </c>
      <c r="F2" s="11" t="s">
        <v>59</v>
      </c>
      <c r="G2" s="11" t="s">
        <v>60</v>
      </c>
      <c r="H2" s="11" t="s">
        <v>61</v>
      </c>
      <c r="I2" s="11" t="s">
        <v>62</v>
      </c>
      <c r="J2" s="11" t="s">
        <v>63</v>
      </c>
      <c r="K2" s="11" t="s">
        <v>64</v>
      </c>
      <c r="L2" s="11" t="s">
        <v>65</v>
      </c>
      <c r="M2" s="11" t="s">
        <v>66</v>
      </c>
      <c r="N2" s="11" t="s">
        <v>67</v>
      </c>
      <c r="O2" s="11" t="s">
        <v>68</v>
      </c>
      <c r="P2" s="11" t="s">
        <v>69</v>
      </c>
      <c r="Q2" s="11" t="s">
        <v>70</v>
      </c>
      <c r="R2" s="11" t="s">
        <v>71</v>
      </c>
      <c r="S2" s="11" t="s">
        <v>72</v>
      </c>
      <c r="T2" s="11" t="s">
        <v>73</v>
      </c>
      <c r="U2" s="11" t="s">
        <v>74</v>
      </c>
      <c r="V2" s="11" t="s">
        <v>75</v>
      </c>
      <c r="W2" s="11" t="s">
        <v>76</v>
      </c>
      <c r="X2" s="11" t="s">
        <v>77</v>
      </c>
      <c r="Y2" s="11" t="s">
        <v>78</v>
      </c>
      <c r="Z2" s="11" t="s">
        <v>79</v>
      </c>
      <c r="AA2" s="11" t="s">
        <v>80</v>
      </c>
      <c r="AB2" s="11" t="s">
        <v>81</v>
      </c>
      <c r="AC2" s="11" t="s">
        <v>82</v>
      </c>
      <c r="AD2" s="11" t="s">
        <v>83</v>
      </c>
      <c r="AE2" s="11" t="s">
        <v>84</v>
      </c>
      <c r="AF2" s="11" t="s">
        <v>85</v>
      </c>
      <c r="AG2" s="11" t="s">
        <v>86</v>
      </c>
      <c r="AH2" s="11" t="s">
        <v>87</v>
      </c>
      <c r="AI2" s="11" t="s">
        <v>88</v>
      </c>
      <c r="AJ2" s="11" t="s">
        <v>89</v>
      </c>
      <c r="AK2" s="11" t="s">
        <v>90</v>
      </c>
    </row>
    <row r="3" spans="1:1" x14ac:dyDescent="0.25">
      <c r="A3" s="12" t="s">
        <v>91</v>
      </c>
    </row>
    <row r="4" spans="1:37" x14ac:dyDescent="0.25">
      <c r="A4" t="s">
        <v>92</v>
      </c>
      <c r="B4" s="13">
        <f>=Assumptions!$B$15/Assumptions!$B$11</f>
      </c>
      <c r="C4" s="13">
        <f>=C4*(1+Assumptions!$B$16)</f>
      </c>
      <c r="D4" s="13">
        <f>=D4*(1+Assumptions!$B$16)</f>
      </c>
      <c r="E4" s="13">
        <f>=E4*(1+Assumptions!$B$16)</f>
      </c>
      <c r="F4" s="13">
        <f>=F4*(1+Assumptions!$B$16)</f>
      </c>
      <c r="G4" s="13">
        <f>=G4*(1+Assumptions!$B$16)</f>
      </c>
      <c r="H4" s="13">
        <f>=H4*(1+Assumptions!$B$16)</f>
      </c>
      <c r="I4" s="13">
        <f>=I4*(1+Assumptions!$B$16)</f>
      </c>
      <c r="J4" s="13">
        <f>=J4*(1+Assumptions!$B$16)</f>
      </c>
      <c r="K4" s="13">
        <f>=K4*(1+Assumptions!$B$16)</f>
      </c>
      <c r="L4" s="13">
        <f>=L4*(1+Assumptions!$B$16)</f>
      </c>
      <c r="M4" s="13">
        <f>=M4*(1+Assumptions!$B$16)</f>
      </c>
      <c r="N4" s="13">
        <f>=N4*(1+Assumptions!$B$16)</f>
      </c>
      <c r="O4" s="13">
        <f>=O4*(1+Assumptions!$B$16)</f>
      </c>
      <c r="P4" s="13">
        <f>=P4*(1+Assumptions!$B$16)</f>
      </c>
      <c r="Q4" s="13">
        <f>=Q4*(1+Assumptions!$B$16)</f>
      </c>
      <c r="R4" s="13">
        <f>=R4*(1+Assumptions!$B$16)</f>
      </c>
      <c r="S4" s="13">
        <f>=S4*(1+Assumptions!$B$16)</f>
      </c>
      <c r="T4" s="13">
        <f>=T4*(1+Assumptions!$B$16)</f>
      </c>
      <c r="U4" s="13">
        <f>=U4*(1+Assumptions!$B$16)</f>
      </c>
      <c r="V4" s="13">
        <f>=V4*(1+Assumptions!$B$16)</f>
      </c>
      <c r="W4" s="13">
        <f>=W4*(1+Assumptions!$B$16)</f>
      </c>
      <c r="X4" s="13">
        <f>=X4*(1+Assumptions!$B$16)</f>
      </c>
      <c r="Y4" s="13">
        <f>=Y4*(1+Assumptions!$B$16)</f>
      </c>
      <c r="Z4" s="13">
        <f>=Z4*(1+Assumptions!$B$16)</f>
      </c>
      <c r="AA4" s="13">
        <f>=AA4*(1+Assumptions!$B$16)</f>
      </c>
      <c r="AB4" s="13">
        <f>=AB4*(1+Assumptions!$B$16)</f>
      </c>
      <c r="AC4" s="13">
        <f>=AC4*(1+Assumptions!$B$16)</f>
      </c>
      <c r="AD4" s="13">
        <f>=AD4*(1+Assumptions!$B$16)</f>
      </c>
      <c r="AE4" s="13">
        <f>=AE4*(1+Assumptions!$B$16)</f>
      </c>
      <c r="AF4" s="13">
        <f>=AF4*(1+Assumptions!$B$16)</f>
      </c>
      <c r="AG4" s="13">
        <f>=AG4*(1+Assumptions!$B$16)</f>
      </c>
      <c r="AH4" s="13">
        <f>=AH4*(1+Assumptions!$B$16)</f>
      </c>
      <c r="AI4" s="13">
        <f>=AI4*(1+Assumptions!$B$16)</f>
      </c>
      <c r="AJ4" s="13">
        <f>=AJ4*(1+Assumptions!$B$16)</f>
      </c>
      <c r="AK4" s="13">
        <f>=AK4*(1+Assumptions!$B$16)</f>
      </c>
    </row>
    <row r="5" spans="1:37" x14ac:dyDescent="0.25">
      <c r="A5" t="s">
        <v>93</v>
      </c>
      <c r="B5" s="13">
        <f>=B7*Assumptions!$B$17</f>
      </c>
      <c r="C5" s="13">
        <f>=C7*Assumptions!$B$17</f>
      </c>
      <c r="D5" s="13">
        <f>=D7*Assumptions!$B$17</f>
      </c>
      <c r="E5" s="13">
        <f>=E7*Assumptions!$B$17</f>
      </c>
      <c r="F5" s="13">
        <f>=F7*Assumptions!$B$17</f>
      </c>
      <c r="G5" s="13">
        <f>=G7*Assumptions!$B$17</f>
      </c>
      <c r="H5" s="13">
        <f>=H7*Assumptions!$B$17</f>
      </c>
      <c r="I5" s="13">
        <f>=I7*Assumptions!$B$17</f>
      </c>
      <c r="J5" s="13">
        <f>=J7*Assumptions!$B$17</f>
      </c>
      <c r="K5" s="13">
        <f>=K7*Assumptions!$B$17</f>
      </c>
      <c r="L5" s="13">
        <f>=L7*Assumptions!$B$17</f>
      </c>
      <c r="M5" s="13">
        <f>=M7*Assumptions!$B$17</f>
      </c>
      <c r="N5" s="13">
        <f>=N7*Assumptions!$B$17</f>
      </c>
      <c r="O5" s="13">
        <f>=O7*Assumptions!$B$17</f>
      </c>
      <c r="P5" s="13">
        <f>=P7*Assumptions!$B$17</f>
      </c>
      <c r="Q5" s="13">
        <f>=Q7*Assumptions!$B$17</f>
      </c>
      <c r="R5" s="13">
        <f>=R7*Assumptions!$B$17</f>
      </c>
      <c r="S5" s="13">
        <f>=S7*Assumptions!$B$17</f>
      </c>
      <c r="T5" s="13">
        <f>=T7*Assumptions!$B$17</f>
      </c>
      <c r="U5" s="13">
        <f>=U7*Assumptions!$B$17</f>
      </c>
      <c r="V5" s="13">
        <f>=V7*Assumptions!$B$17</f>
      </c>
      <c r="W5" s="13">
        <f>=W7*Assumptions!$B$17</f>
      </c>
      <c r="X5" s="13">
        <f>=X7*Assumptions!$B$17</f>
      </c>
      <c r="Y5" s="13">
        <f>=Y7*Assumptions!$B$17</f>
      </c>
      <c r="Z5" s="13">
        <f>=Z7*Assumptions!$B$17</f>
      </c>
      <c r="AA5" s="13">
        <f>=AA7*Assumptions!$B$17</f>
      </c>
      <c r="AB5" s="13">
        <f>=AB7*Assumptions!$B$17</f>
      </c>
      <c r="AC5" s="13">
        <f>=AC7*Assumptions!$B$17</f>
      </c>
      <c r="AD5" s="13">
        <f>=AD7*Assumptions!$B$17</f>
      </c>
      <c r="AE5" s="13">
        <f>=AE7*Assumptions!$B$17</f>
      </c>
      <c r="AF5" s="13">
        <f>=AF7*Assumptions!$B$17</f>
      </c>
      <c r="AG5" s="13">
        <f>=AG7*Assumptions!$B$17</f>
      </c>
      <c r="AH5" s="13">
        <f>=AH7*Assumptions!$B$17</f>
      </c>
      <c r="AI5" s="13">
        <f>=AI7*Assumptions!$B$17</f>
      </c>
      <c r="AJ5" s="13">
        <f>=AJ7*Assumptions!$B$17</f>
      </c>
      <c r="AK5" s="13">
        <f>=AK7*Assumptions!$B$17</f>
      </c>
    </row>
    <row r="6" spans="1:37" x14ac:dyDescent="0.25">
      <c r="A6" t="s">
        <v>94</v>
      </c>
      <c r="B6" s="13">
        <f>=B4-B5</f>
      </c>
      <c r="C6" s="13">
        <f>=C4-C5</f>
      </c>
      <c r="D6" s="13">
        <f>=D4-D5</f>
      </c>
      <c r="E6" s="13">
        <f>=E4-E5</f>
      </c>
      <c r="F6" s="13">
        <f>=F4-F5</f>
      </c>
      <c r="G6" s="13">
        <f>=G4-G5</f>
      </c>
      <c r="H6" s="13">
        <f>=H4-H5</f>
      </c>
      <c r="I6" s="13">
        <f>=I4-I5</f>
      </c>
      <c r="J6" s="13">
        <f>=J4-J5</f>
      </c>
      <c r="K6" s="13">
        <f>=K4-K5</f>
      </c>
      <c r="L6" s="13">
        <f>=L4-L5</f>
      </c>
      <c r="M6" s="13">
        <f>=M4-M5</f>
      </c>
      <c r="N6" s="13">
        <f>=N4-N5</f>
      </c>
      <c r="O6" s="13">
        <f>=O4-O5</f>
      </c>
      <c r="P6" s="13">
        <f>=P4-P5</f>
      </c>
      <c r="Q6" s="13">
        <f>=Q4-Q5</f>
      </c>
      <c r="R6" s="13">
        <f>=R4-R5</f>
      </c>
      <c r="S6" s="13">
        <f>=S4-S5</f>
      </c>
      <c r="T6" s="13">
        <f>=T4-T5</f>
      </c>
      <c r="U6" s="13">
        <f>=U4-U5</f>
      </c>
      <c r="V6" s="13">
        <f>=V4-V5</f>
      </c>
      <c r="W6" s="13">
        <f>=W4-W5</f>
      </c>
      <c r="X6" s="13">
        <f>=X4-X5</f>
      </c>
      <c r="Y6" s="13">
        <f>=Y4-Y5</f>
      </c>
      <c r="Z6" s="13">
        <f>=Z4-Z5</f>
      </c>
      <c r="AA6" s="13">
        <f>=AA4-AA5</f>
      </c>
      <c r="AB6" s="13">
        <f>=AB4-AB5</f>
      </c>
      <c r="AC6" s="13">
        <f>=AC4-AC5</f>
      </c>
      <c r="AD6" s="13">
        <f>=AD4-AD5</f>
      </c>
      <c r="AE6" s="13">
        <f>=AE4-AE5</f>
      </c>
      <c r="AF6" s="13">
        <f>=AF4-AF5</f>
      </c>
      <c r="AG6" s="13">
        <f>=AG4-AG5</f>
      </c>
      <c r="AH6" s="13">
        <f>=AH4-AH5</f>
      </c>
      <c r="AI6" s="13">
        <f>=AI4-AI5</f>
      </c>
      <c r="AJ6" s="13">
        <f>=AJ4-AJ5</f>
      </c>
      <c r="AK6" s="13">
        <f>=AK4-AK5</f>
      </c>
    </row>
    <row r="7" spans="1:37" x14ac:dyDescent="0.25">
      <c r="A7" t="s">
        <v>95</v>
      </c>
      <c r="B7" s="13">
        <f>=B6</f>
      </c>
      <c r="C7" s="13">
        <f>=B7+C6</f>
      </c>
      <c r="D7" s="13">
        <f>=C7+D6</f>
      </c>
      <c r="E7" s="13">
        <f>=D7+E6</f>
      </c>
      <c r="F7" s="13">
        <f>=E7+F6</f>
      </c>
      <c r="G7" s="13">
        <f>=F7+G6</f>
      </c>
      <c r="H7" s="13">
        <f>=G7+H6</f>
      </c>
      <c r="I7" s="13">
        <f>=H7+I6</f>
      </c>
      <c r="J7" s="13">
        <f>=I7+J6</f>
      </c>
      <c r="K7" s="13">
        <f>=J7+K6</f>
      </c>
      <c r="L7" s="13">
        <f>=K7+L6</f>
      </c>
      <c r="M7" s="13">
        <f>=L7+M6</f>
      </c>
      <c r="N7" s="13">
        <f>=M7+N6</f>
      </c>
      <c r="O7" s="13">
        <f>=N7+O6</f>
      </c>
      <c r="P7" s="13">
        <f>=O7+P6</f>
      </c>
      <c r="Q7" s="13">
        <f>=P7+Q6</f>
      </c>
      <c r="R7" s="13">
        <f>=Q7+R6</f>
      </c>
      <c r="S7" s="13">
        <f>=R7+S6</f>
      </c>
      <c r="T7" s="13">
        <f>=S7+T6</f>
      </c>
      <c r="U7" s="13">
        <f>=T7+U6</f>
      </c>
      <c r="V7" s="13">
        <f>=U7+V6</f>
      </c>
      <c r="W7" s="13">
        <f>=V7+W6</f>
      </c>
      <c r="X7" s="13">
        <f>=W7+X6</f>
      </c>
      <c r="Y7" s="13">
        <f>=X7+Y6</f>
      </c>
      <c r="Z7" s="13">
        <f>=Y7+Z6</f>
      </c>
      <c r="AA7" s="13">
        <f>=Z7+AA6</f>
      </c>
      <c r="AB7" s="13">
        <f>=AA7+AB6</f>
      </c>
      <c r="AC7" s="13">
        <f>=AB7+AC6</f>
      </c>
      <c r="AD7" s="13">
        <f>=AC7+AD6</f>
      </c>
      <c r="AE7" s="13">
        <f>=AD7+AE6</f>
      </c>
      <c r="AF7" s="13">
        <f>=AE7+AF6</f>
      </c>
      <c r="AG7" s="13">
        <f>=AF7+AG6</f>
      </c>
      <c r="AH7" s="13">
        <f>=AG7+AH6</f>
      </c>
      <c r="AI7" s="13">
        <f>=AH7+AI6</f>
      </c>
      <c r="AJ7" s="13">
        <f>=AI7+AJ6</f>
      </c>
      <c r="AK7" s="13">
        <f>=AJ7+AK6</f>
      </c>
    </row>
    <row r="8" spans="1:1" x14ac:dyDescent="0.25">
      <c r="A8" t="s">
        <v>8</v>
      </c>
    </row>
    <row r="9" spans="1:1" x14ac:dyDescent="0.25">
      <c r="A9" s="12" t="s">
        <v>96</v>
      </c>
    </row>
    <row r="10" spans="1:37" x14ac:dyDescent="0.25">
      <c r="A10" t="s">
        <v>97</v>
      </c>
      <c r="B10" s="14">
        <f>=B4*Assumptions!$B$12</f>
      </c>
      <c r="C10" s="14">
        <f>=C4*Assumptions!$B$12</f>
      </c>
      <c r="D10" s="14">
        <f>=D4*Assumptions!$B$12</f>
      </c>
      <c r="E10" s="14">
        <f>=E4*Assumptions!$B$12</f>
      </c>
      <c r="F10" s="14">
        <f>=F4*Assumptions!$B$12</f>
      </c>
      <c r="G10" s="14">
        <f>=G4*Assumptions!$B$12</f>
      </c>
      <c r="H10" s="14">
        <f>=H4*Assumptions!$B$12</f>
      </c>
      <c r="I10" s="14">
        <f>=I4*Assumptions!$B$12</f>
      </c>
      <c r="J10" s="14">
        <f>=J4*Assumptions!$B$12</f>
      </c>
      <c r="K10" s="14">
        <f>=K4*Assumptions!$B$12</f>
      </c>
      <c r="L10" s="14">
        <f>=L4*Assumptions!$B$12</f>
      </c>
      <c r="M10" s="14">
        <f>=M4*Assumptions!$B$12</f>
      </c>
      <c r="N10" s="14">
        <f>=N4*Assumptions!$B$12</f>
      </c>
      <c r="O10" s="14">
        <f>=O4*Assumptions!$B$12</f>
      </c>
      <c r="P10" s="14">
        <f>=P4*Assumptions!$B$12</f>
      </c>
      <c r="Q10" s="14">
        <f>=Q4*Assumptions!$B$12</f>
      </c>
      <c r="R10" s="14">
        <f>=R4*Assumptions!$B$12</f>
      </c>
      <c r="S10" s="14">
        <f>=S4*Assumptions!$B$12</f>
      </c>
      <c r="T10" s="14">
        <f>=T4*Assumptions!$B$12</f>
      </c>
      <c r="U10" s="14">
        <f>=U4*Assumptions!$B$12</f>
      </c>
      <c r="V10" s="14">
        <f>=V4*Assumptions!$B$12</f>
      </c>
      <c r="W10" s="14">
        <f>=W4*Assumptions!$B$12</f>
      </c>
      <c r="X10" s="14">
        <f>=X4*Assumptions!$B$12</f>
      </c>
      <c r="Y10" s="14">
        <f>=Y4*Assumptions!$B$12</f>
      </c>
      <c r="Z10" s="14">
        <f>=Z4*Assumptions!$B$12</f>
      </c>
      <c r="AA10" s="14">
        <f>=AA4*Assumptions!$B$12</f>
      </c>
      <c r="AB10" s="14">
        <f>=AB4*Assumptions!$B$12</f>
      </c>
      <c r="AC10" s="14">
        <f>=AC4*Assumptions!$B$12</f>
      </c>
      <c r="AD10" s="14">
        <f>=AD4*Assumptions!$B$12</f>
      </c>
      <c r="AE10" s="14">
        <f>=AE4*Assumptions!$B$12</f>
      </c>
      <c r="AF10" s="14">
        <f>=AF4*Assumptions!$B$12</f>
      </c>
      <c r="AG10" s="14">
        <f>=AG4*Assumptions!$B$12</f>
      </c>
      <c r="AH10" s="14">
        <f>=AH4*Assumptions!$B$12</f>
      </c>
      <c r="AI10" s="14">
        <f>=AI4*Assumptions!$B$12</f>
      </c>
      <c r="AJ10" s="14">
        <f>=AJ4*Assumptions!$B$12</f>
      </c>
      <c r="AK10" s="14">
        <f>=AK4*Assumptions!$B$12</f>
      </c>
    </row>
    <row r="11" spans="1:37" x14ac:dyDescent="0.25">
      <c r="A11" t="s">
        <v>98</v>
      </c>
      <c r="B11" s="14">
        <f>=Assumptions!$B$15*Assumptions!$B$18</f>
      </c>
      <c r="C11" s="14">
        <f>=B13*Assumptions!$B$18</f>
      </c>
      <c r="D11" s="14">
        <f>=C13*Assumptions!$B$18</f>
      </c>
      <c r="E11" s="14">
        <f>=D13*Assumptions!$B$18</f>
      </c>
      <c r="F11" s="14">
        <f>=E13*Assumptions!$B$18</f>
      </c>
      <c r="G11" s="14">
        <f>=F13*Assumptions!$B$18</f>
      </c>
      <c r="H11" s="14">
        <f>=G13*Assumptions!$B$18</f>
      </c>
      <c r="I11" s="14">
        <f>=H13*Assumptions!$B$18</f>
      </c>
      <c r="J11" s="14">
        <f>=I13*Assumptions!$B$18</f>
      </c>
      <c r="K11" s="14">
        <f>=J13*Assumptions!$B$18</f>
      </c>
      <c r="L11" s="14">
        <f>=K13*Assumptions!$B$18</f>
      </c>
      <c r="M11" s="14">
        <f>=L13*Assumptions!$B$18</f>
      </c>
      <c r="N11" s="14">
        <f>=M13*Assumptions!$B$18</f>
      </c>
      <c r="O11" s="14">
        <f>=N13*Assumptions!$B$18</f>
      </c>
      <c r="P11" s="14">
        <f>=O13*Assumptions!$B$18</f>
      </c>
      <c r="Q11" s="14">
        <f>=P13*Assumptions!$B$18</f>
      </c>
      <c r="R11" s="14">
        <f>=Q13*Assumptions!$B$18</f>
      </c>
      <c r="S11" s="14">
        <f>=R13*Assumptions!$B$18</f>
      </c>
      <c r="T11" s="14">
        <f>=S13*Assumptions!$B$18</f>
      </c>
      <c r="U11" s="14">
        <f>=T13*Assumptions!$B$18</f>
      </c>
      <c r="V11" s="14">
        <f>=U13*Assumptions!$B$18</f>
      </c>
      <c r="W11" s="14">
        <f>=V13*Assumptions!$B$18</f>
      </c>
      <c r="X11" s="14">
        <f>=W13*Assumptions!$B$18</f>
      </c>
      <c r="Y11" s="14">
        <f>=X13*Assumptions!$B$18</f>
      </c>
      <c r="Z11" s="14">
        <f>=Y13*Assumptions!$B$18</f>
      </c>
      <c r="AA11" s="14">
        <f>=Z13*Assumptions!$B$18</f>
      </c>
      <c r="AB11" s="14">
        <f>=AA13*Assumptions!$B$18</f>
      </c>
      <c r="AC11" s="14">
        <f>=AB13*Assumptions!$B$18</f>
      </c>
      <c r="AD11" s="14">
        <f>=AC13*Assumptions!$B$18</f>
      </c>
      <c r="AE11" s="14">
        <f>=AD13*Assumptions!$B$18</f>
      </c>
      <c r="AF11" s="14">
        <f>=AE13*Assumptions!$B$18</f>
      </c>
      <c r="AG11" s="14">
        <f>=AF13*Assumptions!$B$18</f>
      </c>
      <c r="AH11" s="14">
        <f>=AG13*Assumptions!$B$18</f>
      </c>
      <c r="AI11" s="14">
        <f>=AH13*Assumptions!$B$18</f>
      </c>
      <c r="AJ11" s="14">
        <f>=AI13*Assumptions!$B$18</f>
      </c>
      <c r="AK11" s="14">
        <f>=AJ13*Assumptions!$B$18</f>
      </c>
    </row>
    <row r="12" spans="1:37" x14ac:dyDescent="0.25">
      <c r="A12" t="s">
        <v>99</v>
      </c>
      <c r="B12" s="14">
        <f>=B5*Assumptions!$B$12</f>
      </c>
      <c r="C12" s="14">
        <f>=C5*Assumptions!$B$12</f>
      </c>
      <c r="D12" s="14">
        <f>=D5*Assumptions!$B$12</f>
      </c>
      <c r="E12" s="14">
        <f>=E5*Assumptions!$B$12</f>
      </c>
      <c r="F12" s="14">
        <f>=F5*Assumptions!$B$12</f>
      </c>
      <c r="G12" s="14">
        <f>=G5*Assumptions!$B$12</f>
      </c>
      <c r="H12" s="14">
        <f>=H5*Assumptions!$B$12</f>
      </c>
      <c r="I12" s="14">
        <f>=I5*Assumptions!$B$12</f>
      </c>
      <c r="J12" s="14">
        <f>=J5*Assumptions!$B$12</f>
      </c>
      <c r="K12" s="14">
        <f>=K5*Assumptions!$B$12</f>
      </c>
      <c r="L12" s="14">
        <f>=L5*Assumptions!$B$12</f>
      </c>
      <c r="M12" s="14">
        <f>=M5*Assumptions!$B$12</f>
      </c>
      <c r="N12" s="14">
        <f>=N5*Assumptions!$B$12</f>
      </c>
      <c r="O12" s="14">
        <f>=O5*Assumptions!$B$12</f>
      </c>
      <c r="P12" s="14">
        <f>=P5*Assumptions!$B$12</f>
      </c>
      <c r="Q12" s="14">
        <f>=Q5*Assumptions!$B$12</f>
      </c>
      <c r="R12" s="14">
        <f>=R5*Assumptions!$B$12</f>
      </c>
      <c r="S12" s="14">
        <f>=S5*Assumptions!$B$12</f>
      </c>
      <c r="T12" s="14">
        <f>=T5*Assumptions!$B$12</f>
      </c>
      <c r="U12" s="14">
        <f>=U5*Assumptions!$B$12</f>
      </c>
      <c r="V12" s="14">
        <f>=V5*Assumptions!$B$12</f>
      </c>
      <c r="W12" s="14">
        <f>=W5*Assumptions!$B$12</f>
      </c>
      <c r="X12" s="14">
        <f>=X5*Assumptions!$B$12</f>
      </c>
      <c r="Y12" s="14">
        <f>=Y5*Assumptions!$B$12</f>
      </c>
      <c r="Z12" s="14">
        <f>=Z5*Assumptions!$B$12</f>
      </c>
      <c r="AA12" s="14">
        <f>=AA5*Assumptions!$B$12</f>
      </c>
      <c r="AB12" s="14">
        <f>=AB5*Assumptions!$B$12</f>
      </c>
      <c r="AC12" s="14">
        <f>=AC5*Assumptions!$B$12</f>
      </c>
      <c r="AD12" s="14">
        <f>=AD5*Assumptions!$B$12</f>
      </c>
      <c r="AE12" s="14">
        <f>=AE5*Assumptions!$B$12</f>
      </c>
      <c r="AF12" s="14">
        <f>=AF5*Assumptions!$B$12</f>
      </c>
      <c r="AG12" s="14">
        <f>=AG5*Assumptions!$B$12</f>
      </c>
      <c r="AH12" s="14">
        <f>=AH5*Assumptions!$B$12</f>
      </c>
      <c r="AI12" s="14">
        <f>=AI5*Assumptions!$B$12</f>
      </c>
      <c r="AJ12" s="14">
        <f>=AJ5*Assumptions!$B$12</f>
      </c>
      <c r="AK12" s="14">
        <f>=AK5*Assumptions!$B$12</f>
      </c>
    </row>
    <row r="13" spans="1:37" x14ac:dyDescent="0.25">
      <c r="A13" t="s">
        <v>100</v>
      </c>
      <c r="B13" s="14">
        <f>=B10+B11-B12</f>
      </c>
      <c r="C13" s="14">
        <f>=C10+C11-C12</f>
      </c>
      <c r="D13" s="14">
        <f>=D10+D11-D12</f>
      </c>
      <c r="E13" s="14">
        <f>=E10+E11-E12</f>
      </c>
      <c r="F13" s="14">
        <f>=F10+F11-F12</f>
      </c>
      <c r="G13" s="14">
        <f>=G10+G11-G12</f>
      </c>
      <c r="H13" s="14">
        <f>=H10+H11-H12</f>
      </c>
      <c r="I13" s="14">
        <f>=I10+I11-I12</f>
      </c>
      <c r="J13" s="14">
        <f>=J10+J11-J12</f>
      </c>
      <c r="K13" s="14">
        <f>=K10+K11-K12</f>
      </c>
      <c r="L13" s="14">
        <f>=L10+L11-L12</f>
      </c>
      <c r="M13" s="14">
        <f>=M10+M11-M12</f>
      </c>
      <c r="N13" s="14">
        <f>=N10+N11-N12</f>
      </c>
      <c r="O13" s="14">
        <f>=O10+O11-O12</f>
      </c>
      <c r="P13" s="14">
        <f>=P10+P11-P12</f>
      </c>
      <c r="Q13" s="14">
        <f>=Q10+Q11-Q12</f>
      </c>
      <c r="R13" s="14">
        <f>=R10+R11-R12</f>
      </c>
      <c r="S13" s="14">
        <f>=S10+S11-S12</f>
      </c>
      <c r="T13" s="14">
        <f>=T10+T11-T12</f>
      </c>
      <c r="U13" s="14">
        <f>=U10+U11-U12</f>
      </c>
      <c r="V13" s="14">
        <f>=V10+V11-V12</f>
      </c>
      <c r="W13" s="14">
        <f>=W10+W11-W12</f>
      </c>
      <c r="X13" s="14">
        <f>=X10+X11-X12</f>
      </c>
      <c r="Y13" s="14">
        <f>=Y10+Y11-Y12</f>
      </c>
      <c r="Z13" s="14">
        <f>=Z10+Z11-Z12</f>
      </c>
      <c r="AA13" s="14">
        <f>=AA10+AA11-AA12</f>
      </c>
      <c r="AB13" s="14">
        <f>=AB10+AB11-AB12</f>
      </c>
      <c r="AC13" s="14">
        <f>=AC10+AC11-AC12</f>
      </c>
      <c r="AD13" s="14">
        <f>=AD10+AD11-AD12</f>
      </c>
      <c r="AE13" s="14">
        <f>=AE10+AE11-AE12</f>
      </c>
      <c r="AF13" s="14">
        <f>=AF10+AF11-AF12</f>
      </c>
      <c r="AG13" s="14">
        <f>=AG10+AG11-AG12</f>
      </c>
      <c r="AH13" s="14">
        <f>=AH10+AH11-AH12</f>
      </c>
      <c r="AI13" s="14">
        <f>=AI10+AI11-AI12</f>
      </c>
      <c r="AJ13" s="14">
        <f>=AJ10+AJ11-AJ12</f>
      </c>
      <c r="AK13" s="14">
        <f>=AK10+AK11-AK12</f>
      </c>
    </row>
    <row r="14" spans="1:37" x14ac:dyDescent="0.25">
      <c r="A14" t="s">
        <v>101</v>
      </c>
      <c r="B14" s="14">
        <f>=Assumptions!$B$15+B13</f>
      </c>
      <c r="C14" s="14">
        <f>=B14+C13</f>
      </c>
      <c r="D14" s="14">
        <f>=C14+D13</f>
      </c>
      <c r="E14" s="14">
        <f>=D14+E13</f>
      </c>
      <c r="F14" s="14">
        <f>=E14+F13</f>
      </c>
      <c r="G14" s="14">
        <f>=F14+G13</f>
      </c>
      <c r="H14" s="14">
        <f>=G14+H13</f>
      </c>
      <c r="I14" s="14">
        <f>=H14+I13</f>
      </c>
      <c r="J14" s="14">
        <f>=I14+J13</f>
      </c>
      <c r="K14" s="14">
        <f>=J14+K13</f>
      </c>
      <c r="L14" s="14">
        <f>=K14+L13</f>
      </c>
      <c r="M14" s="14">
        <f>=L14+M13</f>
      </c>
      <c r="N14" s="14">
        <f>=M14+N13</f>
      </c>
      <c r="O14" s="14">
        <f>=N14+O13</f>
      </c>
      <c r="P14" s="14">
        <f>=O14+P13</f>
      </c>
      <c r="Q14" s="14">
        <f>=P14+Q13</f>
      </c>
      <c r="R14" s="14">
        <f>=Q14+R13</f>
      </c>
      <c r="S14" s="14">
        <f>=R14+S13</f>
      </c>
      <c r="T14" s="14">
        <f>=S14+T13</f>
      </c>
      <c r="U14" s="14">
        <f>=T14+U13</f>
      </c>
      <c r="V14" s="14">
        <f>=U14+V13</f>
      </c>
      <c r="W14" s="14">
        <f>=V14+W13</f>
      </c>
      <c r="X14" s="14">
        <f>=W14+X13</f>
      </c>
      <c r="Y14" s="14">
        <f>=X14+Y13</f>
      </c>
      <c r="Z14" s="14">
        <f>=Y14+Z13</f>
      </c>
      <c r="AA14" s="14">
        <f>=Z14+AA13</f>
      </c>
      <c r="AB14" s="14">
        <f>=AA14+AB13</f>
      </c>
      <c r="AC14" s="14">
        <f>=AB14+AC13</f>
      </c>
      <c r="AD14" s="14">
        <f>=AC14+AD13</f>
      </c>
      <c r="AE14" s="14">
        <f>=AD14+AE13</f>
      </c>
      <c r="AF14" s="14">
        <f>=AE14+AF13</f>
      </c>
      <c r="AG14" s="14">
        <f>=AF14+AG13</f>
      </c>
      <c r="AH14" s="14">
        <f>=AG14+AH13</f>
      </c>
      <c r="AI14" s="14">
        <f>=AH14+AI13</f>
      </c>
      <c r="AJ14" s="14">
        <f>=AI14+AJ13</f>
      </c>
      <c r="AK14" s="14">
        <f>=AJ14+AK13</f>
      </c>
    </row>
    <row r="15" spans="1:1" x14ac:dyDescent="0.25">
      <c r="A15" t="s">
        <v>8</v>
      </c>
    </row>
    <row r="16" spans="1:1" x14ac:dyDescent="0.25">
      <c r="A16" s="12" t="s">
        <v>102</v>
      </c>
    </row>
    <row r="17" spans="1:37" x14ac:dyDescent="0.25">
      <c r="A17" t="s">
        <v>103</v>
      </c>
      <c r="B17" s="14">
        <f>=B14</f>
      </c>
      <c r="C17" s="14">
        <f>=C14</f>
      </c>
      <c r="D17" s="14">
        <f>=D14</f>
      </c>
      <c r="E17" s="14">
        <f>=E14</f>
      </c>
      <c r="F17" s="14">
        <f>=F14</f>
      </c>
      <c r="G17" s="14">
        <f>=G14</f>
      </c>
      <c r="H17" s="14">
        <f>=H14</f>
      </c>
      <c r="I17" s="14">
        <f>=I14</f>
      </c>
      <c r="J17" s="14">
        <f>=J14</f>
      </c>
      <c r="K17" s="14">
        <f>=K14</f>
      </c>
      <c r="L17" s="14">
        <f>=L14</f>
      </c>
      <c r="M17" s="14">
        <f>=M14</f>
      </c>
      <c r="N17" s="14">
        <f>=N14</f>
      </c>
      <c r="O17" s="14">
        <f>=O14</f>
      </c>
      <c r="P17" s="14">
        <f>=P14</f>
      </c>
      <c r="Q17" s="14">
        <f>=Q14</f>
      </c>
      <c r="R17" s="14">
        <f>=R14</f>
      </c>
      <c r="S17" s="14">
        <f>=S14</f>
      </c>
      <c r="T17" s="14">
        <f>=T14</f>
      </c>
      <c r="U17" s="14">
        <f>=U14</f>
      </c>
      <c r="V17" s="14">
        <f>=V14</f>
      </c>
      <c r="W17" s="14">
        <f>=W14</f>
      </c>
      <c r="X17" s="14">
        <f>=X14</f>
      </c>
      <c r="Y17" s="14">
        <f>=Y14</f>
      </c>
      <c r="Z17" s="14">
        <f>=Z14</f>
      </c>
      <c r="AA17" s="14">
        <f>=AA14</f>
      </c>
      <c r="AB17" s="14">
        <f>=AB14</f>
      </c>
      <c r="AC17" s="14">
        <f>=AC14</f>
      </c>
      <c r="AD17" s="14">
        <f>=AD14</f>
      </c>
      <c r="AE17" s="14">
        <f>=AE14</f>
      </c>
      <c r="AF17" s="14">
        <f>=AF14</f>
      </c>
      <c r="AG17" s="14">
        <f>=AG14</f>
      </c>
      <c r="AH17" s="14">
        <f>=AH14</f>
      </c>
      <c r="AI17" s="14">
        <f>=AI14</f>
      </c>
      <c r="AJ17" s="14">
        <f>=AJ14</f>
      </c>
      <c r="AK17" s="14">
        <f>=AK14</f>
      </c>
    </row>
    <row r="18" spans="1:37" x14ac:dyDescent="0.25">
      <c r="A18" t="s">
        <v>104</v>
      </c>
      <c r="B18" s="14">
        <f>=B17</f>
      </c>
      <c r="C18" s="14">
        <f>=B18+C17</f>
      </c>
      <c r="D18" s="14">
        <f>=C18+D17</f>
      </c>
      <c r="E18" s="14">
        <f>=D18+E17</f>
      </c>
      <c r="F18" s="14">
        <f>=E18+F17</f>
      </c>
      <c r="G18" s="14">
        <f>=F18+G17</f>
      </c>
      <c r="H18" s="14">
        <f>=G18+H17</f>
      </c>
      <c r="I18" s="14">
        <f>=H18+I17</f>
      </c>
      <c r="J18" s="14">
        <f>=I18+J17</f>
      </c>
      <c r="K18" s="14">
        <f>=J18+K17</f>
      </c>
      <c r="L18" s="14">
        <f>=K18+L17</f>
      </c>
      <c r="M18" s="14">
        <f>=L18+M17</f>
      </c>
      <c r="N18" s="14">
        <f>=M18+N17</f>
      </c>
      <c r="O18" s="14">
        <f>=N18+O17</f>
      </c>
      <c r="P18" s="14">
        <f>=O18+P17</f>
      </c>
      <c r="Q18" s="14">
        <f>=P18+Q17</f>
      </c>
      <c r="R18" s="14">
        <f>=Q18+R17</f>
      </c>
      <c r="S18" s="14">
        <f>=R18+S17</f>
      </c>
      <c r="T18" s="14">
        <f>=S18+T17</f>
      </c>
      <c r="U18" s="14">
        <f>=T18+U17</f>
      </c>
      <c r="V18" s="14">
        <f>=U18+V17</f>
      </c>
      <c r="W18" s="14">
        <f>=V18+W17</f>
      </c>
      <c r="X18" s="14">
        <f>=W18+X17</f>
      </c>
      <c r="Y18" s="14">
        <f>=X18+Y17</f>
      </c>
      <c r="Z18" s="14">
        <f>=Y18+Z17</f>
      </c>
      <c r="AA18" s="14">
        <f>=Z18+AA17</f>
      </c>
      <c r="AB18" s="14">
        <f>=AA18+AB17</f>
      </c>
      <c r="AC18" s="14">
        <f>=AB18+AC17</f>
      </c>
      <c r="AD18" s="14">
        <f>=AC18+AD17</f>
      </c>
      <c r="AE18" s="14">
        <f>=AD18+AE17</f>
      </c>
      <c r="AF18" s="14">
        <f>=AE18+AF17</f>
      </c>
      <c r="AG18" s="14">
        <f>=AF18+AG17</f>
      </c>
      <c r="AH18" s="14">
        <f>=AG18+AH17</f>
      </c>
      <c r="AI18" s="14">
        <f>=AH18+AI17</f>
      </c>
      <c r="AJ18" s="14">
        <f>=AI18+AJ17</f>
      </c>
      <c r="AK18" s="14">
        <f>=AJ18+AK17</f>
      </c>
    </row>
    <row r="19" spans="1:37" x14ac:dyDescent="0.25">
      <c r="A19" t="s">
        <v>105</v>
      </c>
      <c r="B19" s="14">
        <f>=B14*12</f>
      </c>
      <c r="C19" s="14">
        <f>=C14*12</f>
      </c>
      <c r="D19" s="14">
        <f>=D14*12</f>
      </c>
      <c r="E19" s="14">
        <f>=E14*12</f>
      </c>
      <c r="F19" s="14">
        <f>=F14*12</f>
      </c>
      <c r="G19" s="14">
        <f>=G14*12</f>
      </c>
      <c r="H19" s="14">
        <f>=H14*12</f>
      </c>
      <c r="I19" s="14">
        <f>=I14*12</f>
      </c>
      <c r="J19" s="14">
        <f>=J14*12</f>
      </c>
      <c r="K19" s="14">
        <f>=K14*12</f>
      </c>
      <c r="L19" s="14">
        <f>=L14*12</f>
      </c>
      <c r="M19" s="14">
        <f>=M14*12</f>
      </c>
      <c r="N19" s="14">
        <f>=N14*12</f>
      </c>
      <c r="O19" s="14">
        <f>=O14*12</f>
      </c>
      <c r="P19" s="14">
        <f>=P14*12</f>
      </c>
      <c r="Q19" s="14">
        <f>=Q14*12</f>
      </c>
      <c r="R19" s="14">
        <f>=R14*12</f>
      </c>
      <c r="S19" s="14">
        <f>=S14*12</f>
      </c>
      <c r="T19" s="14">
        <f>=T14*12</f>
      </c>
      <c r="U19" s="14">
        <f>=U14*12</f>
      </c>
      <c r="V19" s="14">
        <f>=V14*12</f>
      </c>
      <c r="W19" s="14">
        <f>=W14*12</f>
      </c>
      <c r="X19" s="14">
        <f>=X14*12</f>
      </c>
      <c r="Y19" s="14">
        <f>=Y14*12</f>
      </c>
      <c r="Z19" s="14">
        <f>=Z14*12</f>
      </c>
      <c r="AA19" s="14">
        <f>=AA14*12</f>
      </c>
      <c r="AB19" s="14">
        <f>=AB14*12</f>
      </c>
      <c r="AC19" s="14">
        <f>=AC14*12</f>
      </c>
      <c r="AD19" s="14">
        <f>=AD14*12</f>
      </c>
      <c r="AE19" s="14">
        <f>=AE14*12</f>
      </c>
      <c r="AF19" s="14">
        <f>=AF14*12</f>
      </c>
      <c r="AG19" s="14">
        <f>=AG14*12</f>
      </c>
      <c r="AH19" s="14">
        <f>=AH14*12</f>
      </c>
      <c r="AI19" s="14">
        <f>=AI14*12</f>
      </c>
      <c r="AJ19" s="14">
        <f>=AJ14*12</f>
      </c>
      <c r="AK19" s="14">
        <f>=AK14*12</f>
      </c>
    </row>
  </sheetData>
  <mergeCells count="1">
    <mergeCell ref="A1:M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0"/>
  <sheetFormatPr defaultRowHeight="15" outlineLevelRow="0" outlineLevelCol="0" x14ac:dyDescent="55"/>
  <cols>
    <col min="1" max="1" width="25" customWidth="1"/>
    <col min="2" max="37" width="12" customWidth="1"/>
  </cols>
  <sheetData>
    <row r="1" ht="30" customHeight="1" spans="1:13" x14ac:dyDescent="0.25">
      <c r="A1" s="15" t="s">
        <v>106</v>
      </c>
      <c r="B1" s="15"/>
      <c r="C1" s="15"/>
      <c r="D1" s="15"/>
      <c r="E1" s="15"/>
      <c r="F1" s="15"/>
      <c r="G1" s="15"/>
      <c r="H1" s="15"/>
      <c r="I1" s="15"/>
      <c r="J1" s="15"/>
      <c r="K1" s="15"/>
      <c r="L1" s="15"/>
      <c r="M1" s="15"/>
    </row>
    <row r="2" spans="1:37" x14ac:dyDescent="0.25">
      <c r="A2" s="6" t="s">
        <v>107</v>
      </c>
      <c r="B2" s="11" t="s">
        <v>55</v>
      </c>
      <c r="C2" s="11" t="s">
        <v>56</v>
      </c>
      <c r="D2" s="11" t="s">
        <v>57</v>
      </c>
      <c r="E2" s="11" t="s">
        <v>58</v>
      </c>
      <c r="F2" s="11" t="s">
        <v>59</v>
      </c>
      <c r="G2" s="11" t="s">
        <v>60</v>
      </c>
      <c r="H2" s="11" t="s">
        <v>61</v>
      </c>
      <c r="I2" s="11" t="s">
        <v>62</v>
      </c>
      <c r="J2" s="11" t="s">
        <v>63</v>
      </c>
      <c r="K2" s="11" t="s">
        <v>64</v>
      </c>
      <c r="L2" s="11" t="s">
        <v>65</v>
      </c>
      <c r="M2" s="11" t="s">
        <v>66</v>
      </c>
      <c r="N2" s="11" t="s">
        <v>67</v>
      </c>
      <c r="O2" s="11" t="s">
        <v>68</v>
      </c>
      <c r="P2" s="11" t="s">
        <v>69</v>
      </c>
      <c r="Q2" s="11" t="s">
        <v>70</v>
      </c>
      <c r="R2" s="11" t="s">
        <v>71</v>
      </c>
      <c r="S2" s="11" t="s">
        <v>72</v>
      </c>
      <c r="T2" s="11" t="s">
        <v>73</v>
      </c>
      <c r="U2" s="11" t="s">
        <v>74</v>
      </c>
      <c r="V2" s="11" t="s">
        <v>75</v>
      </c>
      <c r="W2" s="11" t="s">
        <v>76</v>
      </c>
      <c r="X2" s="11" t="s">
        <v>77</v>
      </c>
      <c r="Y2" s="11" t="s">
        <v>78</v>
      </c>
      <c r="Z2" s="11" t="s">
        <v>79</v>
      </c>
      <c r="AA2" s="11" t="s">
        <v>80</v>
      </c>
      <c r="AB2" s="11" t="s">
        <v>81</v>
      </c>
      <c r="AC2" s="11" t="s">
        <v>82</v>
      </c>
      <c r="AD2" s="11" t="s">
        <v>83</v>
      </c>
      <c r="AE2" s="11" t="s">
        <v>84</v>
      </c>
      <c r="AF2" s="11" t="s">
        <v>85</v>
      </c>
      <c r="AG2" s="11" t="s">
        <v>86</v>
      </c>
      <c r="AH2" s="11" t="s">
        <v>87</v>
      </c>
      <c r="AI2" s="11" t="s">
        <v>88</v>
      </c>
      <c r="AJ2" s="11" t="s">
        <v>89</v>
      </c>
      <c r="AK2" s="11" t="s">
        <v>90</v>
      </c>
    </row>
    <row r="3" spans="1:1" x14ac:dyDescent="0.25">
      <c r="A3" s="12" t="s">
        <v>108</v>
      </c>
    </row>
    <row r="4" spans="1:37" x14ac:dyDescent="0.25">
      <c r="A4" t="s">
        <v>109</v>
      </c>
      <c r="B4" s="14">
        <f>='Revenue Model'!B17*Assumptions!$B$25</f>
      </c>
      <c r="C4" s="14">
        <f>='Revenue Model'!C17*Assumptions!$B$25</f>
      </c>
      <c r="D4" s="14">
        <f>='Revenue Model'!D17*Assumptions!$B$25</f>
      </c>
      <c r="E4" s="14">
        <f>='Revenue Model'!E17*Assumptions!$B$25</f>
      </c>
      <c r="F4" s="14">
        <f>='Revenue Model'!F17*Assumptions!$B$25</f>
      </c>
      <c r="G4" s="14">
        <f>='Revenue Model'!G17*Assumptions!$B$25</f>
      </c>
      <c r="H4" s="14">
        <f>='Revenue Model'!H17*Assumptions!$B$25</f>
      </c>
      <c r="I4" s="14">
        <f>='Revenue Model'!I17*Assumptions!$B$25</f>
      </c>
      <c r="J4" s="14">
        <f>='Revenue Model'!J17*Assumptions!$B$25</f>
      </c>
      <c r="K4" s="14">
        <f>='Revenue Model'!K17*Assumptions!$B$25</f>
      </c>
      <c r="L4" s="14">
        <f>='Revenue Model'!L17*Assumptions!$B$25</f>
      </c>
      <c r="M4" s="14">
        <f>='Revenue Model'!M17*Assumptions!$B$25</f>
      </c>
      <c r="N4" s="14">
        <f>='Revenue Model'!N17*Assumptions!$B$25</f>
      </c>
      <c r="O4" s="14">
        <f>='Revenue Model'!O17*Assumptions!$B$25</f>
      </c>
      <c r="P4" s="14">
        <f>='Revenue Model'!P17*Assumptions!$B$25</f>
      </c>
      <c r="Q4" s="14">
        <f>='Revenue Model'!Q17*Assumptions!$B$25</f>
      </c>
      <c r="R4" s="14">
        <f>='Revenue Model'!R17*Assumptions!$B$25</f>
      </c>
      <c r="S4" s="14">
        <f>='Revenue Model'!S17*Assumptions!$B$25</f>
      </c>
      <c r="T4" s="14">
        <f>='Revenue Model'!T17*Assumptions!$B$25</f>
      </c>
      <c r="U4" s="14">
        <f>='Revenue Model'!U17*Assumptions!$B$25</f>
      </c>
      <c r="V4" s="14">
        <f>='Revenue Model'!V17*Assumptions!$B$25</f>
      </c>
      <c r="W4" s="14">
        <f>='Revenue Model'!W17*Assumptions!$B$25</f>
      </c>
      <c r="X4" s="14">
        <f>='Revenue Model'!X17*Assumptions!$B$25</f>
      </c>
      <c r="Y4" s="14">
        <f>='Revenue Model'!Y17*Assumptions!$B$25</f>
      </c>
      <c r="Z4" s="14">
        <f>='Revenue Model'!Z17*Assumptions!$B$25</f>
      </c>
      <c r="AA4" s="14">
        <f>='Revenue Model'!AA17*Assumptions!$B$25</f>
      </c>
      <c r="AB4" s="14">
        <f>='Revenue Model'!AB17*Assumptions!$B$25</f>
      </c>
      <c r="AC4" s="14">
        <f>='Revenue Model'!AC17*Assumptions!$B$25</f>
      </c>
      <c r="AD4" s="14">
        <f>='Revenue Model'!AD17*Assumptions!$B$25</f>
      </c>
      <c r="AE4" s="14">
        <f>='Revenue Model'!AE17*Assumptions!$B$25</f>
      </c>
      <c r="AF4" s="14">
        <f>='Revenue Model'!AF17*Assumptions!$B$25</f>
      </c>
      <c r="AG4" s="14">
        <f>='Revenue Model'!AG17*Assumptions!$B$25</f>
      </c>
      <c r="AH4" s="14">
        <f>='Revenue Model'!AH17*Assumptions!$B$25</f>
      </c>
      <c r="AI4" s="14">
        <f>='Revenue Model'!AI17*Assumptions!$B$25</f>
      </c>
      <c r="AJ4" s="14">
        <f>='Revenue Model'!AJ17*Assumptions!$B$25</f>
      </c>
      <c r="AK4" s="14">
        <f>='Revenue Model'!AK17*Assumptions!$B$25</f>
      </c>
    </row>
    <row r="5" spans="1:37" x14ac:dyDescent="0.25">
      <c r="A5" t="s">
        <v>110</v>
      </c>
      <c r="B5" s="14">
        <f>='Revenue Model'!B17*Assumptions!$B$26</f>
      </c>
      <c r="C5" s="14">
        <f>='Revenue Model'!C17*Assumptions!$B$26</f>
      </c>
      <c r="D5" s="14">
        <f>='Revenue Model'!D17*Assumptions!$B$26</f>
      </c>
      <c r="E5" s="14">
        <f>='Revenue Model'!E17*Assumptions!$B$26</f>
      </c>
      <c r="F5" s="14">
        <f>='Revenue Model'!F17*Assumptions!$B$26</f>
      </c>
      <c r="G5" s="14">
        <f>='Revenue Model'!G17*Assumptions!$B$26</f>
      </c>
      <c r="H5" s="14">
        <f>='Revenue Model'!H17*Assumptions!$B$26</f>
      </c>
      <c r="I5" s="14">
        <f>='Revenue Model'!I17*Assumptions!$B$26</f>
      </c>
      <c r="J5" s="14">
        <f>='Revenue Model'!J17*Assumptions!$B$26</f>
      </c>
      <c r="K5" s="14">
        <f>='Revenue Model'!K17*Assumptions!$B$26</f>
      </c>
      <c r="L5" s="14">
        <f>='Revenue Model'!L17*Assumptions!$B$26</f>
      </c>
      <c r="M5" s="14">
        <f>='Revenue Model'!M17*Assumptions!$B$26</f>
      </c>
      <c r="N5" s="14">
        <f>='Revenue Model'!N17*Assumptions!$B$26</f>
      </c>
      <c r="O5" s="14">
        <f>='Revenue Model'!O17*Assumptions!$B$26</f>
      </c>
      <c r="P5" s="14">
        <f>='Revenue Model'!P17*Assumptions!$B$26</f>
      </c>
      <c r="Q5" s="14">
        <f>='Revenue Model'!Q17*Assumptions!$B$26</f>
      </c>
      <c r="R5" s="14">
        <f>='Revenue Model'!R17*Assumptions!$B$26</f>
      </c>
      <c r="S5" s="14">
        <f>='Revenue Model'!S17*Assumptions!$B$26</f>
      </c>
      <c r="T5" s="14">
        <f>='Revenue Model'!T17*Assumptions!$B$26</f>
      </c>
      <c r="U5" s="14">
        <f>='Revenue Model'!U17*Assumptions!$B$26</f>
      </c>
      <c r="V5" s="14">
        <f>='Revenue Model'!V17*Assumptions!$B$26</f>
      </c>
      <c r="W5" s="14">
        <f>='Revenue Model'!W17*Assumptions!$B$26</f>
      </c>
      <c r="X5" s="14">
        <f>='Revenue Model'!X17*Assumptions!$B$26</f>
      </c>
      <c r="Y5" s="14">
        <f>='Revenue Model'!Y17*Assumptions!$B$26</f>
      </c>
      <c r="Z5" s="14">
        <f>='Revenue Model'!Z17*Assumptions!$B$26</f>
      </c>
      <c r="AA5" s="14">
        <f>='Revenue Model'!AA17*Assumptions!$B$26</f>
      </c>
      <c r="AB5" s="14">
        <f>='Revenue Model'!AB17*Assumptions!$B$26</f>
      </c>
      <c r="AC5" s="14">
        <f>='Revenue Model'!AC17*Assumptions!$B$26</f>
      </c>
      <c r="AD5" s="14">
        <f>='Revenue Model'!AD17*Assumptions!$B$26</f>
      </c>
      <c r="AE5" s="14">
        <f>='Revenue Model'!AE17*Assumptions!$B$26</f>
      </c>
      <c r="AF5" s="14">
        <f>='Revenue Model'!AF17*Assumptions!$B$26</f>
      </c>
      <c r="AG5" s="14">
        <f>='Revenue Model'!AG17*Assumptions!$B$26</f>
      </c>
      <c r="AH5" s="14">
        <f>='Revenue Model'!AH17*Assumptions!$B$26</f>
      </c>
      <c r="AI5" s="14">
        <f>='Revenue Model'!AI17*Assumptions!$B$26</f>
      </c>
      <c r="AJ5" s="14">
        <f>='Revenue Model'!AJ17*Assumptions!$B$26</f>
      </c>
      <c r="AK5" s="14">
        <f>='Revenue Model'!AK17*Assumptions!$B$26</f>
      </c>
    </row>
    <row r="6" spans="1:37" x14ac:dyDescent="0.25">
      <c r="A6" t="s">
        <v>111</v>
      </c>
      <c r="B6" s="14">
        <f>=B4+B5</f>
      </c>
      <c r="C6" s="14">
        <f>=C4+C5</f>
      </c>
      <c r="D6" s="14">
        <f>=D4+D5</f>
      </c>
      <c r="E6" s="14">
        <f>=E4+E5</f>
      </c>
      <c r="F6" s="14">
        <f>=F4+F5</f>
      </c>
      <c r="G6" s="14">
        <f>=G4+G5</f>
      </c>
      <c r="H6" s="14">
        <f>=H4+H5</f>
      </c>
      <c r="I6" s="14">
        <f>=I4+I5</f>
      </c>
      <c r="J6" s="14">
        <f>=J4+J5</f>
      </c>
      <c r="K6" s="14">
        <f>=K4+K5</f>
      </c>
      <c r="L6" s="14">
        <f>=L4+L5</f>
      </c>
      <c r="M6" s="14">
        <f>=M4+M5</f>
      </c>
      <c r="N6" s="14">
        <f>=N4+N5</f>
      </c>
      <c r="O6" s="14">
        <f>=O4+O5</f>
      </c>
      <c r="P6" s="14">
        <f>=P4+P5</f>
      </c>
      <c r="Q6" s="14">
        <f>=Q4+Q5</f>
      </c>
      <c r="R6" s="14">
        <f>=R4+R5</f>
      </c>
      <c r="S6" s="14">
        <f>=S4+S5</f>
      </c>
      <c r="T6" s="14">
        <f>=T4+T5</f>
      </c>
      <c r="U6" s="14">
        <f>=U4+U5</f>
      </c>
      <c r="V6" s="14">
        <f>=V4+V5</f>
      </c>
      <c r="W6" s="14">
        <f>=W4+W5</f>
      </c>
      <c r="X6" s="14">
        <f>=X4+X5</f>
      </c>
      <c r="Y6" s="14">
        <f>=Y4+Y5</f>
      </c>
      <c r="Z6" s="14">
        <f>=Z4+Z5</f>
      </c>
      <c r="AA6" s="14">
        <f>=AA4+AA5</f>
      </c>
      <c r="AB6" s="14">
        <f>=AB4+AB5</f>
      </c>
      <c r="AC6" s="14">
        <f>=AC4+AC5</f>
      </c>
      <c r="AD6" s="14">
        <f>=AD4+AD5</f>
      </c>
      <c r="AE6" s="14">
        <f>=AE4+AE5</f>
      </c>
      <c r="AF6" s="14">
        <f>=AF4+AF5</f>
      </c>
      <c r="AG6" s="14">
        <f>=AG4+AG5</f>
      </c>
      <c r="AH6" s="14">
        <f>=AH4+AH5</f>
      </c>
      <c r="AI6" s="14">
        <f>=AI4+AI5</f>
      </c>
      <c r="AJ6" s="14">
        <f>=AJ4+AJ5</f>
      </c>
      <c r="AK6" s="14">
        <f>=AK4+AK5</f>
      </c>
    </row>
    <row r="7" spans="1:1" x14ac:dyDescent="0.25">
      <c r="A7" t="s">
        <v>8</v>
      </c>
    </row>
    <row r="8" spans="1:1" x14ac:dyDescent="0.25">
      <c r="A8" s="12" t="s">
        <v>112</v>
      </c>
    </row>
    <row r="9" spans="1:37" x14ac:dyDescent="0.25">
      <c r="A9" t="s">
        <v>38</v>
      </c>
      <c r="B9" s="14">
        <f>=Assumptions!$B$29</f>
      </c>
      <c r="C9" s="14">
        <f>=Assumptions!$B$29</f>
      </c>
      <c r="D9" s="14">
        <f>=Assumptions!$B$29</f>
      </c>
      <c r="E9" s="14">
        <f>=Assumptions!$B$29</f>
      </c>
      <c r="F9" s="14">
        <f>=Assumptions!$B$29</f>
      </c>
      <c r="G9" s="14">
        <f>=Assumptions!$B$29</f>
      </c>
      <c r="H9" s="14">
        <f>=Assumptions!$B$29</f>
      </c>
      <c r="I9" s="14">
        <f>=Assumptions!$B$29</f>
      </c>
      <c r="J9" s="14">
        <f>=Assumptions!$B$29</f>
      </c>
      <c r="K9" s="14">
        <f>=Assumptions!$B$29</f>
      </c>
      <c r="L9" s="14">
        <f>=Assumptions!$B$29</f>
      </c>
      <c r="M9" s="14">
        <f>=Assumptions!$B$29</f>
      </c>
      <c r="N9" s="14">
        <f>=Assumptions!$B$29</f>
      </c>
      <c r="O9" s="14">
        <f>=Assumptions!$B$29</f>
      </c>
      <c r="P9" s="14">
        <f>=Assumptions!$B$29</f>
      </c>
      <c r="Q9" s="14">
        <f>=Assumptions!$B$29</f>
      </c>
      <c r="R9" s="14">
        <f>=Assumptions!$B$29</f>
      </c>
      <c r="S9" s="14">
        <f>=Assumptions!$B$29</f>
      </c>
      <c r="T9" s="14">
        <f>=Assumptions!$B$29</f>
      </c>
      <c r="U9" s="14">
        <f>=Assumptions!$B$29</f>
      </c>
      <c r="V9" s="14">
        <f>=Assumptions!$B$29</f>
      </c>
      <c r="W9" s="14">
        <f>=Assumptions!$B$29</f>
      </c>
      <c r="X9" s="14">
        <f>=Assumptions!$B$29</f>
      </c>
      <c r="Y9" s="14">
        <f>=Assumptions!$B$29</f>
      </c>
      <c r="Z9" s="14">
        <f>=Assumptions!$B$29</f>
      </c>
      <c r="AA9" s="14">
        <f>=Assumptions!$B$29</f>
      </c>
      <c r="AB9" s="14">
        <f>=Assumptions!$B$29</f>
      </c>
      <c r="AC9" s="14">
        <f>=Assumptions!$B$29</f>
      </c>
      <c r="AD9" s="14">
        <f>=Assumptions!$B$29</f>
      </c>
      <c r="AE9" s="14">
        <f>=Assumptions!$B$29</f>
      </c>
      <c r="AF9" s="14">
        <f>=Assumptions!$B$29</f>
      </c>
      <c r="AG9" s="14">
        <f>=Assumptions!$B$29</f>
      </c>
      <c r="AH9" s="14">
        <f>=Assumptions!$B$29</f>
      </c>
      <c r="AI9" s="14">
        <f>=Assumptions!$B$29</f>
      </c>
      <c r="AJ9" s="14">
        <f>=Assumptions!$B$29</f>
      </c>
      <c r="AK9" s="14">
        <f>=Assumptions!$B$29</f>
      </c>
    </row>
    <row r="10" spans="1:37" x14ac:dyDescent="0.25">
      <c r="A10" t="s">
        <v>40</v>
      </c>
      <c r="B10" s="14">
        <f>=Assumptions!$B$30</f>
      </c>
      <c r="C10" s="14">
        <f>=Assumptions!$B$30</f>
      </c>
      <c r="D10" s="14">
        <f>=Assumptions!$B$30</f>
      </c>
      <c r="E10" s="14">
        <f>=Assumptions!$B$30</f>
      </c>
      <c r="F10" s="14">
        <f>=Assumptions!$B$30</f>
      </c>
      <c r="G10" s="14">
        <f>=Assumptions!$B$30</f>
      </c>
      <c r="H10" s="14">
        <f>=Assumptions!$B$30</f>
      </c>
      <c r="I10" s="14">
        <f>=Assumptions!$B$30</f>
      </c>
      <c r="J10" s="14">
        <f>=Assumptions!$B$30</f>
      </c>
      <c r="K10" s="14">
        <f>=Assumptions!$B$30</f>
      </c>
      <c r="L10" s="14">
        <f>=Assumptions!$B$30</f>
      </c>
      <c r="M10" s="14">
        <f>=Assumptions!$B$30</f>
      </c>
      <c r="N10" s="14">
        <f>=Assumptions!$B$30</f>
      </c>
      <c r="O10" s="14">
        <f>=Assumptions!$B$30</f>
      </c>
      <c r="P10" s="14">
        <f>=Assumptions!$B$30</f>
      </c>
      <c r="Q10" s="14">
        <f>=Assumptions!$B$30</f>
      </c>
      <c r="R10" s="14">
        <f>=Assumptions!$B$30</f>
      </c>
      <c r="S10" s="14">
        <f>=Assumptions!$B$30</f>
      </c>
      <c r="T10" s="14">
        <f>=Assumptions!$B$30</f>
      </c>
      <c r="U10" s="14">
        <f>=Assumptions!$B$30</f>
      </c>
      <c r="V10" s="14">
        <f>=Assumptions!$B$30</f>
      </c>
      <c r="W10" s="14">
        <f>=Assumptions!$B$30</f>
      </c>
      <c r="X10" s="14">
        <f>=Assumptions!$B$30</f>
      </c>
      <c r="Y10" s="14">
        <f>=Assumptions!$B$30</f>
      </c>
      <c r="Z10" s="14">
        <f>=Assumptions!$B$30</f>
      </c>
      <c r="AA10" s="14">
        <f>=Assumptions!$B$30</f>
      </c>
      <c r="AB10" s="14">
        <f>=Assumptions!$B$30</f>
      </c>
      <c r="AC10" s="14">
        <f>=Assumptions!$B$30</f>
      </c>
      <c r="AD10" s="14">
        <f>=Assumptions!$B$30</f>
      </c>
      <c r="AE10" s="14">
        <f>=Assumptions!$B$30</f>
      </c>
      <c r="AF10" s="14">
        <f>=Assumptions!$B$30</f>
      </c>
      <c r="AG10" s="14">
        <f>=Assumptions!$B$30</f>
      </c>
      <c r="AH10" s="14">
        <f>=Assumptions!$B$30</f>
      </c>
      <c r="AI10" s="14">
        <f>=Assumptions!$B$30</f>
      </c>
      <c r="AJ10" s="14">
        <f>=Assumptions!$B$30</f>
      </c>
      <c r="AK10" s="14">
        <f>=Assumptions!$B$30</f>
      </c>
    </row>
    <row r="11" spans="1:37" x14ac:dyDescent="0.25">
      <c r="A11" t="s">
        <v>113</v>
      </c>
      <c r="B11" s="14">
        <f>=Assumptions!$B$31</f>
      </c>
      <c r="C11" s="14">
        <f>=Assumptions!$B$31</f>
      </c>
      <c r="D11" s="14">
        <f>=Assumptions!$B$31</f>
      </c>
      <c r="E11" s="14">
        <f>=Assumptions!$B$31</f>
      </c>
      <c r="F11" s="14">
        <f>=Assumptions!$B$31</f>
      </c>
      <c r="G11" s="14">
        <f>=Assumptions!$B$31</f>
      </c>
      <c r="H11" s="14">
        <f>=Assumptions!$B$31</f>
      </c>
      <c r="I11" s="14">
        <f>=Assumptions!$B$31</f>
      </c>
      <c r="J11" s="14">
        <f>=Assumptions!$B$31</f>
      </c>
      <c r="K11" s="14">
        <f>=Assumptions!$B$31</f>
      </c>
      <c r="L11" s="14">
        <f>=Assumptions!$B$31</f>
      </c>
      <c r="M11" s="14">
        <f>=Assumptions!$B$31</f>
      </c>
      <c r="N11" s="14">
        <f>=Assumptions!$B$31</f>
      </c>
      <c r="O11" s="14">
        <f>=Assumptions!$B$31</f>
      </c>
      <c r="P11" s="14">
        <f>=Assumptions!$B$31</f>
      </c>
      <c r="Q11" s="14">
        <f>=Assumptions!$B$31</f>
      </c>
      <c r="R11" s="14">
        <f>=Assumptions!$B$31</f>
      </c>
      <c r="S11" s="14">
        <f>=Assumptions!$B$31</f>
      </c>
      <c r="T11" s="14">
        <f>=Assumptions!$B$31</f>
      </c>
      <c r="U11" s="14">
        <f>=Assumptions!$B$31</f>
      </c>
      <c r="V11" s="14">
        <f>=Assumptions!$B$31</f>
      </c>
      <c r="W11" s="14">
        <f>=Assumptions!$B$31</f>
      </c>
      <c r="X11" s="14">
        <f>=Assumptions!$B$31</f>
      </c>
      <c r="Y11" s="14">
        <f>=Assumptions!$B$31</f>
      </c>
      <c r="Z11" s="14">
        <f>=Assumptions!$B$31</f>
      </c>
      <c r="AA11" s="14">
        <f>=Assumptions!$B$31</f>
      </c>
      <c r="AB11" s="14">
        <f>=Assumptions!$B$31</f>
      </c>
      <c r="AC11" s="14">
        <f>=Assumptions!$B$31</f>
      </c>
      <c r="AD11" s="14">
        <f>=Assumptions!$B$31</f>
      </c>
      <c r="AE11" s="14">
        <f>=Assumptions!$B$31</f>
      </c>
      <c r="AF11" s="14">
        <f>=Assumptions!$B$31</f>
      </c>
      <c r="AG11" s="14">
        <f>=Assumptions!$B$31</f>
      </c>
      <c r="AH11" s="14">
        <f>=Assumptions!$B$31</f>
      </c>
      <c r="AI11" s="14">
        <f>=Assumptions!$B$31</f>
      </c>
      <c r="AJ11" s="14">
        <f>=Assumptions!$B$31</f>
      </c>
      <c r="AK11" s="14">
        <f>=Assumptions!$B$31</f>
      </c>
    </row>
    <row r="12" spans="1:37" x14ac:dyDescent="0.25">
      <c r="A12" t="s">
        <v>114</v>
      </c>
      <c r="B12" s="14">
        <f>=Assumptions!$B$32</f>
      </c>
      <c r="C12" s="14">
        <f>=Assumptions!$B$32</f>
      </c>
      <c r="D12" s="14">
        <f>=Assumptions!$B$32</f>
      </c>
      <c r="E12" s="14">
        <f>=Assumptions!$B$32</f>
      </c>
      <c r="F12" s="14">
        <f>=Assumptions!$B$32</f>
      </c>
      <c r="G12" s="14">
        <f>=Assumptions!$B$32</f>
      </c>
      <c r="H12" s="14">
        <f>=Assumptions!$B$32</f>
      </c>
      <c r="I12" s="14">
        <f>=Assumptions!$B$32</f>
      </c>
      <c r="J12" s="14">
        <f>=Assumptions!$B$32</f>
      </c>
      <c r="K12" s="14">
        <f>=Assumptions!$B$32</f>
      </c>
      <c r="L12" s="14">
        <f>=Assumptions!$B$32</f>
      </c>
      <c r="M12" s="14">
        <f>=Assumptions!$B$32</f>
      </c>
      <c r="N12" s="14">
        <f>=Assumptions!$B$32</f>
      </c>
      <c r="O12" s="14">
        <f>=Assumptions!$B$32</f>
      </c>
      <c r="P12" s="14">
        <f>=Assumptions!$B$32</f>
      </c>
      <c r="Q12" s="14">
        <f>=Assumptions!$B$32</f>
      </c>
      <c r="R12" s="14">
        <f>=Assumptions!$B$32</f>
      </c>
      <c r="S12" s="14">
        <f>=Assumptions!$B$32</f>
      </c>
      <c r="T12" s="14">
        <f>=Assumptions!$B$32</f>
      </c>
      <c r="U12" s="14">
        <f>=Assumptions!$B$32</f>
      </c>
      <c r="V12" s="14">
        <f>=Assumptions!$B$32</f>
      </c>
      <c r="W12" s="14">
        <f>=Assumptions!$B$32</f>
      </c>
      <c r="X12" s="14">
        <f>=Assumptions!$B$32</f>
      </c>
      <c r="Y12" s="14">
        <f>=Assumptions!$B$32</f>
      </c>
      <c r="Z12" s="14">
        <f>=Assumptions!$B$32</f>
      </c>
      <c r="AA12" s="14">
        <f>=Assumptions!$B$32</f>
      </c>
      <c r="AB12" s="14">
        <f>=Assumptions!$B$32</f>
      </c>
      <c r="AC12" s="14">
        <f>=Assumptions!$B$32</f>
      </c>
      <c r="AD12" s="14">
        <f>=Assumptions!$B$32</f>
      </c>
      <c r="AE12" s="14">
        <f>=Assumptions!$B$32</f>
      </c>
      <c r="AF12" s="14">
        <f>=Assumptions!$B$32</f>
      </c>
      <c r="AG12" s="14">
        <f>=Assumptions!$B$32</f>
      </c>
      <c r="AH12" s="14">
        <f>=Assumptions!$B$32</f>
      </c>
      <c r="AI12" s="14">
        <f>=Assumptions!$B$32</f>
      </c>
      <c r="AJ12" s="14">
        <f>=Assumptions!$B$32</f>
      </c>
      <c r="AK12" s="14">
        <f>=Assumptions!$B$32</f>
      </c>
    </row>
    <row r="13" spans="1:37" x14ac:dyDescent="0.25">
      <c r="A13" t="s">
        <v>115</v>
      </c>
      <c r="B13" s="14">
        <f>=B9+B10+B11+B12</f>
      </c>
      <c r="C13" s="14">
        <f>=C9+C10+C11+C12</f>
      </c>
      <c r="D13" s="14">
        <f>=D9+D10+D11+D12</f>
      </c>
      <c r="E13" s="14">
        <f>=E9+E10+E11+E12</f>
      </c>
      <c r="F13" s="14">
        <f>=F9+F10+F11+F12</f>
      </c>
      <c r="G13" s="14">
        <f>=G9+G10+G11+G12</f>
      </c>
      <c r="H13" s="14">
        <f>=H9+H10+H11+H12</f>
      </c>
      <c r="I13" s="14">
        <f>=I9+I10+I11+I12</f>
      </c>
      <c r="J13" s="14">
        <f>=J9+J10+J11+J12</f>
      </c>
      <c r="K13" s="14">
        <f>=K9+K10+K11+K12</f>
      </c>
      <c r="L13" s="14">
        <f>=L9+L10+L11+L12</f>
      </c>
      <c r="M13" s="14">
        <f>=M9+M10+M11+M12</f>
      </c>
      <c r="N13" s="14">
        <f>=N9+N10+N11+N12</f>
      </c>
      <c r="O13" s="14">
        <f>=O9+O10+O11+O12</f>
      </c>
      <c r="P13" s="14">
        <f>=P9+P10+P11+P12</f>
      </c>
      <c r="Q13" s="14">
        <f>=Q9+Q10+Q11+Q12</f>
      </c>
      <c r="R13" s="14">
        <f>=R9+R10+R11+R12</f>
      </c>
      <c r="S13" s="14">
        <f>=S9+S10+S11+S12</f>
      </c>
      <c r="T13" s="14">
        <f>=T9+T10+T11+T12</f>
      </c>
      <c r="U13" s="14">
        <f>=U9+U10+U11+U12</f>
      </c>
      <c r="V13" s="14">
        <f>=V9+V10+V11+V12</f>
      </c>
      <c r="W13" s="14">
        <f>=W9+W10+W11+W12</f>
      </c>
      <c r="X13" s="14">
        <f>=X9+X10+X11+X12</f>
      </c>
      <c r="Y13" s="14">
        <f>=Y9+Y10+Y11+Y12</f>
      </c>
      <c r="Z13" s="14">
        <f>=Z9+Z10+Z11+Z12</f>
      </c>
      <c r="AA13" s="14">
        <f>=AA9+AA10+AA11+AA12</f>
      </c>
      <c r="AB13" s="14">
        <f>=AB9+AB10+AB11+AB12</f>
      </c>
      <c r="AC13" s="14">
        <f>=AC9+AC10+AC11+AC12</f>
      </c>
      <c r="AD13" s="14">
        <f>=AD9+AD10+AD11+AD12</f>
      </c>
      <c r="AE13" s="14">
        <f>=AE9+AE10+AE11+AE12</f>
      </c>
      <c r="AF13" s="14">
        <f>=AF9+AF10+AF11+AF12</f>
      </c>
      <c r="AG13" s="14">
        <f>=AG9+AG10+AG11+AG12</f>
      </c>
      <c r="AH13" s="14">
        <f>=AH9+AH10+AH11+AH12</f>
      </c>
      <c r="AI13" s="14">
        <f>=AI9+AI10+AI11+AI12</f>
      </c>
      <c r="AJ13" s="14">
        <f>=AJ9+AJ10+AJ11+AJ12</f>
      </c>
      <c r="AK13" s="14">
        <f>=AK9+AK10+AK11+AK12</f>
      </c>
    </row>
    <row r="14" spans="1:1" x14ac:dyDescent="0.25">
      <c r="A14" t="s">
        <v>8</v>
      </c>
    </row>
    <row r="15" spans="1:1" x14ac:dyDescent="0.25">
      <c r="A15" s="12" t="s">
        <v>116</v>
      </c>
    </row>
    <row r="16" spans="1:37" x14ac:dyDescent="0.25">
      <c r="A16" t="s">
        <v>117</v>
      </c>
      <c r="B16" s="14">
        <f>=B6+B13</f>
      </c>
      <c r="C16" s="14">
        <f>=C6+C13</f>
      </c>
      <c r="D16" s="14">
        <f>=D6+D13</f>
      </c>
      <c r="E16" s="14">
        <f>=E6+E13</f>
      </c>
      <c r="F16" s="14">
        <f>=F6+F13</f>
      </c>
      <c r="G16" s="14">
        <f>=G6+G13</f>
      </c>
      <c r="H16" s="14">
        <f>=H6+H13</f>
      </c>
      <c r="I16" s="14">
        <f>=I6+I13</f>
      </c>
      <c r="J16" s="14">
        <f>=J6+J13</f>
      </c>
      <c r="K16" s="14">
        <f>=K6+K13</f>
      </c>
      <c r="L16" s="14">
        <f>=L6+L13</f>
      </c>
      <c r="M16" s="14">
        <f>=M6+M13</f>
      </c>
      <c r="N16" s="14">
        <f>=N6+N13</f>
      </c>
      <c r="O16" s="14">
        <f>=O6+O13</f>
      </c>
      <c r="P16" s="14">
        <f>=P6+P13</f>
      </c>
      <c r="Q16" s="14">
        <f>=Q6+Q13</f>
      </c>
      <c r="R16" s="14">
        <f>=R6+R13</f>
      </c>
      <c r="S16" s="14">
        <f>=S6+S13</f>
      </c>
      <c r="T16" s="14">
        <f>=T6+T13</f>
      </c>
      <c r="U16" s="14">
        <f>=U6+U13</f>
      </c>
      <c r="V16" s="14">
        <f>=V6+V13</f>
      </c>
      <c r="W16" s="14">
        <f>=W6+W13</f>
      </c>
      <c r="X16" s="14">
        <f>=X6+X13</f>
      </c>
      <c r="Y16" s="14">
        <f>=Y6+Y13</f>
      </c>
      <c r="Z16" s="14">
        <f>=Z6+Z13</f>
      </c>
      <c r="AA16" s="14">
        <f>=AA6+AA13</f>
      </c>
      <c r="AB16" s="14">
        <f>=AB6+AB13</f>
      </c>
      <c r="AC16" s="14">
        <f>=AC6+AC13</f>
      </c>
      <c r="AD16" s="14">
        <f>=AD6+AD13</f>
      </c>
      <c r="AE16" s="14">
        <f>=AE6+AE13</f>
      </c>
      <c r="AF16" s="14">
        <f>=AF6+AF13</f>
      </c>
      <c r="AG16" s="14">
        <f>=AG6+AG13</f>
      </c>
      <c r="AH16" s="14">
        <f>=AH6+AH13</f>
      </c>
      <c r="AI16" s="14">
        <f>=AI6+AI13</f>
      </c>
      <c r="AJ16" s="14">
        <f>=AJ6+AJ13</f>
      </c>
      <c r="AK16" s="14">
        <f>=AK6+AK13</f>
      </c>
    </row>
    <row r="17" spans="1:1" x14ac:dyDescent="0.25">
      <c r="A17" t="s">
        <v>8</v>
      </c>
    </row>
    <row r="18" spans="1:1" x14ac:dyDescent="0.25">
      <c r="A18" s="12" t="s">
        <v>118</v>
      </c>
    </row>
    <row r="19" spans="1:37" x14ac:dyDescent="0.25">
      <c r="A19" t="s">
        <v>119</v>
      </c>
      <c r="B19" s="14">
        <f>='Revenue Model'!B17-B6</f>
      </c>
      <c r="C19" s="14">
        <f>='Revenue Model'!C17-C6</f>
      </c>
      <c r="D19" s="14">
        <f>='Revenue Model'!D17-D6</f>
      </c>
      <c r="E19" s="14">
        <f>='Revenue Model'!E17-E6</f>
      </c>
      <c r="F19" s="14">
        <f>='Revenue Model'!F17-F6</f>
      </c>
      <c r="G19" s="14">
        <f>='Revenue Model'!G17-G6</f>
      </c>
      <c r="H19" s="14">
        <f>='Revenue Model'!H17-H6</f>
      </c>
      <c r="I19" s="14">
        <f>='Revenue Model'!I17-I6</f>
      </c>
      <c r="J19" s="14">
        <f>='Revenue Model'!J17-J6</f>
      </c>
      <c r="K19" s="14">
        <f>='Revenue Model'!K17-K6</f>
      </c>
      <c r="L19" s="14">
        <f>='Revenue Model'!L17-L6</f>
      </c>
      <c r="M19" s="14">
        <f>='Revenue Model'!M17-M6</f>
      </c>
      <c r="N19" s="14">
        <f>='Revenue Model'!N17-N6</f>
      </c>
      <c r="O19" s="14">
        <f>='Revenue Model'!O17-O6</f>
      </c>
      <c r="P19" s="14">
        <f>='Revenue Model'!P17-P6</f>
      </c>
      <c r="Q19" s="14">
        <f>='Revenue Model'!Q17-Q6</f>
      </c>
      <c r="R19" s="14">
        <f>='Revenue Model'!R17-R6</f>
      </c>
      <c r="S19" s="14">
        <f>='Revenue Model'!S17-S6</f>
      </c>
      <c r="T19" s="14">
        <f>='Revenue Model'!T17-T6</f>
      </c>
      <c r="U19" s="14">
        <f>='Revenue Model'!U17-U6</f>
      </c>
      <c r="V19" s="14">
        <f>='Revenue Model'!V17-V6</f>
      </c>
      <c r="W19" s="14">
        <f>='Revenue Model'!W17-W6</f>
      </c>
      <c r="X19" s="14">
        <f>='Revenue Model'!X17-X6</f>
      </c>
      <c r="Y19" s="14">
        <f>='Revenue Model'!Y17-Y6</f>
      </c>
      <c r="Z19" s="14">
        <f>='Revenue Model'!Z17-Z6</f>
      </c>
      <c r="AA19" s="14">
        <f>='Revenue Model'!AA17-AA6</f>
      </c>
      <c r="AB19" s="14">
        <f>='Revenue Model'!AB17-AB6</f>
      </c>
      <c r="AC19" s="14">
        <f>='Revenue Model'!AC17-AC6</f>
      </c>
      <c r="AD19" s="14">
        <f>='Revenue Model'!AD17-AD6</f>
      </c>
      <c r="AE19" s="14">
        <f>='Revenue Model'!AE17-AE6</f>
      </c>
      <c r="AF19" s="14">
        <f>='Revenue Model'!AF17-AF6</f>
      </c>
      <c r="AG19" s="14">
        <f>='Revenue Model'!AG17-AG6</f>
      </c>
      <c r="AH19" s="14">
        <f>='Revenue Model'!AH17-AH6</f>
      </c>
      <c r="AI19" s="14">
        <f>='Revenue Model'!AI17-AI6</f>
      </c>
      <c r="AJ19" s="14">
        <f>='Revenue Model'!AJ17-AJ6</f>
      </c>
      <c r="AK19" s="14">
        <f>='Revenue Model'!AK17-AK6</f>
      </c>
    </row>
    <row r="20" spans="1:37" x14ac:dyDescent="0.25">
      <c r="A20" t="s">
        <v>120</v>
      </c>
      <c r="B20" s="16">
        <f>=B19/'Revenue Model'!B17</f>
      </c>
      <c r="C20" s="16">
        <f>=C19/'Revenue Model'!C17</f>
      </c>
      <c r="D20" s="16">
        <f>=D19/'Revenue Model'!D17</f>
      </c>
      <c r="E20" s="16">
        <f>=E19/'Revenue Model'!E17</f>
      </c>
      <c r="F20" s="16">
        <f>=F19/'Revenue Model'!F17</f>
      </c>
      <c r="G20" s="16">
        <f>=G19/'Revenue Model'!G17</f>
      </c>
      <c r="H20" s="16">
        <f>=H19/'Revenue Model'!H17</f>
      </c>
      <c r="I20" s="16">
        <f>=I19/'Revenue Model'!I17</f>
      </c>
      <c r="J20" s="16">
        <f>=J19/'Revenue Model'!J17</f>
      </c>
      <c r="K20" s="16">
        <f>=K19/'Revenue Model'!K17</f>
      </c>
      <c r="L20" s="16">
        <f>=L19/'Revenue Model'!L17</f>
      </c>
      <c r="M20" s="16">
        <f>=M19/'Revenue Model'!M17</f>
      </c>
      <c r="N20" s="16">
        <f>=N19/'Revenue Model'!N17</f>
      </c>
      <c r="O20" s="16">
        <f>=O19/'Revenue Model'!O17</f>
      </c>
      <c r="P20" s="16">
        <f>=P19/'Revenue Model'!P17</f>
      </c>
      <c r="Q20" s="16">
        <f>=Q19/'Revenue Model'!Q17</f>
      </c>
      <c r="R20" s="16">
        <f>=R19/'Revenue Model'!R17</f>
      </c>
      <c r="S20" s="16">
        <f>=S19/'Revenue Model'!S17</f>
      </c>
      <c r="T20" s="16">
        <f>=T19/'Revenue Model'!T17</f>
      </c>
      <c r="U20" s="16">
        <f>=U19/'Revenue Model'!U17</f>
      </c>
      <c r="V20" s="16">
        <f>=V19/'Revenue Model'!V17</f>
      </c>
      <c r="W20" s="16">
        <f>=W19/'Revenue Model'!W17</f>
      </c>
      <c r="X20" s="16">
        <f>=X19/'Revenue Model'!X17</f>
      </c>
      <c r="Y20" s="16">
        <f>=Y19/'Revenue Model'!Y17</f>
      </c>
      <c r="Z20" s="16">
        <f>=Z19/'Revenue Model'!Z17</f>
      </c>
      <c r="AA20" s="16">
        <f>=AA19/'Revenue Model'!AA17</f>
      </c>
      <c r="AB20" s="16">
        <f>=AB19/'Revenue Model'!AB17</f>
      </c>
      <c r="AC20" s="16">
        <f>=AC19/'Revenue Model'!AC17</f>
      </c>
      <c r="AD20" s="16">
        <f>=AD19/'Revenue Model'!AD17</f>
      </c>
      <c r="AE20" s="16">
        <f>=AE19/'Revenue Model'!AE17</f>
      </c>
      <c r="AF20" s="16">
        <f>=AF19/'Revenue Model'!AF17</f>
      </c>
      <c r="AG20" s="16">
        <f>=AG19/'Revenue Model'!AG17</f>
      </c>
      <c r="AH20" s="16">
        <f>=AH19/'Revenue Model'!AH17</f>
      </c>
      <c r="AI20" s="16">
        <f>=AI19/'Revenue Model'!AI17</f>
      </c>
      <c r="AJ20" s="16">
        <f>=AJ19/'Revenue Model'!AJ17</f>
      </c>
      <c r="AK20" s="16">
        <f>=AK19/'Revenue Model'!AK17</f>
      </c>
    </row>
  </sheetData>
  <mergeCells count="1">
    <mergeCell ref="A1:M1"/>
  </mergeCell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
  <sheetFormatPr defaultRowHeight="15" outlineLevelRow="0" outlineLevelCol="0" x14ac:dyDescent="55"/>
  <cols>
    <col min="1" max="1" width="25" customWidth="1"/>
    <col min="2" max="37" width="12" customWidth="1"/>
  </cols>
  <sheetData>
    <row r="1" ht="30" customHeight="1" spans="1:13" x14ac:dyDescent="0.25">
      <c r="A1" s="17" t="s">
        <v>121</v>
      </c>
      <c r="B1" s="17"/>
      <c r="C1" s="17"/>
      <c r="D1" s="17"/>
      <c r="E1" s="17"/>
      <c r="F1" s="17"/>
      <c r="G1" s="17"/>
      <c r="H1" s="17"/>
      <c r="I1" s="17"/>
      <c r="J1" s="17"/>
      <c r="K1" s="17"/>
      <c r="L1" s="17"/>
      <c r="M1" s="17"/>
    </row>
    <row r="2" spans="1:37" x14ac:dyDescent="0.25">
      <c r="A2" s="6" t="s">
        <v>122</v>
      </c>
      <c r="B2" s="11" t="s">
        <v>55</v>
      </c>
      <c r="C2" s="11" t="s">
        <v>56</v>
      </c>
      <c r="D2" s="11" t="s">
        <v>57</v>
      </c>
      <c r="E2" s="11" t="s">
        <v>58</v>
      </c>
      <c r="F2" s="11" t="s">
        <v>59</v>
      </c>
      <c r="G2" s="11" t="s">
        <v>60</v>
      </c>
      <c r="H2" s="11" t="s">
        <v>61</v>
      </c>
      <c r="I2" s="11" t="s">
        <v>62</v>
      </c>
      <c r="J2" s="11" t="s">
        <v>63</v>
      </c>
      <c r="K2" s="11" t="s">
        <v>64</v>
      </c>
      <c r="L2" s="11" t="s">
        <v>65</v>
      </c>
      <c r="M2" s="11" t="s">
        <v>66</v>
      </c>
      <c r="N2" s="11" t="s">
        <v>67</v>
      </c>
      <c r="O2" s="11" t="s">
        <v>68</v>
      </c>
      <c r="P2" s="11" t="s">
        <v>69</v>
      </c>
      <c r="Q2" s="11" t="s">
        <v>70</v>
      </c>
      <c r="R2" s="11" t="s">
        <v>71</v>
      </c>
      <c r="S2" s="11" t="s">
        <v>72</v>
      </c>
      <c r="T2" s="11" t="s">
        <v>73</v>
      </c>
      <c r="U2" s="11" t="s">
        <v>74</v>
      </c>
      <c r="V2" s="11" t="s">
        <v>75</v>
      </c>
      <c r="W2" s="11" t="s">
        <v>76</v>
      </c>
      <c r="X2" s="11" t="s">
        <v>77</v>
      </c>
      <c r="Y2" s="11" t="s">
        <v>78</v>
      </c>
      <c r="Z2" s="11" t="s">
        <v>79</v>
      </c>
      <c r="AA2" s="11" t="s">
        <v>80</v>
      </c>
      <c r="AB2" s="11" t="s">
        <v>81</v>
      </c>
      <c r="AC2" s="11" t="s">
        <v>82</v>
      </c>
      <c r="AD2" s="11" t="s">
        <v>83</v>
      </c>
      <c r="AE2" s="11" t="s">
        <v>84</v>
      </c>
      <c r="AF2" s="11" t="s">
        <v>85</v>
      </c>
      <c r="AG2" s="11" t="s">
        <v>86</v>
      </c>
      <c r="AH2" s="11" t="s">
        <v>87</v>
      </c>
      <c r="AI2" s="11" t="s">
        <v>88</v>
      </c>
      <c r="AJ2" s="11" t="s">
        <v>89</v>
      </c>
      <c r="AK2" s="11" t="s">
        <v>90</v>
      </c>
    </row>
    <row r="3" spans="1:1" x14ac:dyDescent="0.25">
      <c r="A3" s="12" t="s">
        <v>123</v>
      </c>
    </row>
    <row r="4" spans="1:37" x14ac:dyDescent="0.25">
      <c r="A4" t="s">
        <v>124</v>
      </c>
      <c r="B4" s="14">
        <f>='Revenue Model'!B17</f>
      </c>
      <c r="C4" s="14">
        <f>='Revenue Model'!C17</f>
      </c>
      <c r="D4" s="14">
        <f>='Revenue Model'!D17</f>
      </c>
      <c r="E4" s="14">
        <f>='Revenue Model'!E17</f>
      </c>
      <c r="F4" s="14">
        <f>='Revenue Model'!F17</f>
      </c>
      <c r="G4" s="14">
        <f>='Revenue Model'!G17</f>
      </c>
      <c r="H4" s="14">
        <f>='Revenue Model'!H17</f>
      </c>
      <c r="I4" s="14">
        <f>='Revenue Model'!I17</f>
      </c>
      <c r="J4" s="14">
        <f>='Revenue Model'!J17</f>
      </c>
      <c r="K4" s="14">
        <f>='Revenue Model'!K17</f>
      </c>
      <c r="L4" s="14">
        <f>='Revenue Model'!L17</f>
      </c>
      <c r="M4" s="14">
        <f>='Revenue Model'!M17</f>
      </c>
      <c r="N4" s="14">
        <f>='Revenue Model'!N17</f>
      </c>
      <c r="O4" s="14">
        <f>='Revenue Model'!O17</f>
      </c>
      <c r="P4" s="14">
        <f>='Revenue Model'!P17</f>
      </c>
      <c r="Q4" s="14">
        <f>='Revenue Model'!Q17</f>
      </c>
      <c r="R4" s="14">
        <f>='Revenue Model'!R17</f>
      </c>
      <c r="S4" s="14">
        <f>='Revenue Model'!S17</f>
      </c>
      <c r="T4" s="14">
        <f>='Revenue Model'!T17</f>
      </c>
      <c r="U4" s="14">
        <f>='Revenue Model'!U17</f>
      </c>
      <c r="V4" s="14">
        <f>='Revenue Model'!V17</f>
      </c>
      <c r="W4" s="14">
        <f>='Revenue Model'!W17</f>
      </c>
      <c r="X4" s="14">
        <f>='Revenue Model'!X17</f>
      </c>
      <c r="Y4" s="14">
        <f>='Revenue Model'!Y17</f>
      </c>
      <c r="Z4" s="14">
        <f>='Revenue Model'!Z17</f>
      </c>
      <c r="AA4" s="14">
        <f>='Revenue Model'!AA17</f>
      </c>
      <c r="AB4" s="14">
        <f>='Revenue Model'!AB17</f>
      </c>
      <c r="AC4" s="14">
        <f>='Revenue Model'!AC17</f>
      </c>
      <c r="AD4" s="14">
        <f>='Revenue Model'!AD17</f>
      </c>
      <c r="AE4" s="14">
        <f>='Revenue Model'!AE17</f>
      </c>
      <c r="AF4" s="14">
        <f>='Revenue Model'!AF17</f>
      </c>
      <c r="AG4" s="14">
        <f>='Revenue Model'!AG17</f>
      </c>
      <c r="AH4" s="14">
        <f>='Revenue Model'!AH17</f>
      </c>
      <c r="AI4" s="14">
        <f>='Revenue Model'!AI17</f>
      </c>
      <c r="AJ4" s="14">
        <f>='Revenue Model'!AJ17</f>
      </c>
      <c r="AK4" s="14">
        <f>='Revenue Model'!AK17</f>
      </c>
    </row>
    <row r="5" spans="1:37" x14ac:dyDescent="0.25">
      <c r="A5" t="s">
        <v>125</v>
      </c>
      <c r="B5" s="14">
        <f>=IF(1=Assumptions!$B$36,Assumptions!$B$35,0)</f>
      </c>
      <c r="C5" s="14">
        <f>=IF(2=Assumptions!$B$36,Assumptions!$B$35,0)</f>
      </c>
      <c r="D5" s="14">
        <f>=IF(3=Assumptions!$B$36,Assumptions!$B$35,0)</f>
      </c>
      <c r="E5" s="14">
        <f>=IF(4=Assumptions!$B$36,Assumptions!$B$35,0)</f>
      </c>
      <c r="F5" s="14">
        <f>=IF(5=Assumptions!$B$36,Assumptions!$B$35,0)</f>
      </c>
      <c r="G5" s="14">
        <f>=IF(6=Assumptions!$B$36,Assumptions!$B$35,0)</f>
      </c>
      <c r="H5" s="14">
        <f>=IF(7=Assumptions!$B$36,Assumptions!$B$35,0)</f>
      </c>
      <c r="I5" s="14">
        <f>=IF(8=Assumptions!$B$36,Assumptions!$B$35,0)</f>
      </c>
      <c r="J5" s="14">
        <f>=IF(9=Assumptions!$B$36,Assumptions!$B$35,0)</f>
      </c>
      <c r="K5" s="14">
        <f>=IF(10=Assumptions!$B$36,Assumptions!$B$35,0)</f>
      </c>
      <c r="L5" s="14">
        <f>=IF(11=Assumptions!$B$36,Assumptions!$B$35,0)</f>
      </c>
      <c r="M5" s="14">
        <f>=IF(12=Assumptions!$B$36,Assumptions!$B$35,0)</f>
      </c>
      <c r="N5" s="14">
        <f>=IF(13=Assumptions!$B$36,Assumptions!$B$35,0)</f>
      </c>
      <c r="O5" s="14">
        <f>=IF(14=Assumptions!$B$36,Assumptions!$B$35,0)</f>
      </c>
      <c r="P5" s="14">
        <f>=IF(15=Assumptions!$B$36,Assumptions!$B$35,0)</f>
      </c>
      <c r="Q5" s="14">
        <f>=IF(16=Assumptions!$B$36,Assumptions!$B$35,0)</f>
      </c>
      <c r="R5" s="14">
        <f>=IF(17=Assumptions!$B$36,Assumptions!$B$35,0)</f>
      </c>
      <c r="S5" s="14">
        <f>=IF(18=Assumptions!$B$36,Assumptions!$B$35,0)</f>
      </c>
      <c r="T5" s="14">
        <f>=IF(19=Assumptions!$B$36,Assumptions!$B$35,0)</f>
      </c>
      <c r="U5" s="14">
        <f>=IF(20=Assumptions!$B$36,Assumptions!$B$35,0)</f>
      </c>
      <c r="V5" s="14">
        <f>=IF(21=Assumptions!$B$36,Assumptions!$B$35,0)</f>
      </c>
      <c r="W5" s="14">
        <f>=IF(22=Assumptions!$B$36,Assumptions!$B$35,0)</f>
      </c>
      <c r="X5" s="14">
        <f>=IF(23=Assumptions!$B$36,Assumptions!$B$35,0)</f>
      </c>
      <c r="Y5" s="14">
        <f>=IF(24=Assumptions!$B$36,Assumptions!$B$35,0)</f>
      </c>
      <c r="Z5" s="14">
        <f>=IF(25=Assumptions!$B$36,Assumptions!$B$35,0)</f>
      </c>
      <c r="AA5" s="14">
        <f>=IF(26=Assumptions!$B$36,Assumptions!$B$35,0)</f>
      </c>
      <c r="AB5" s="14">
        <f>=IF(27=Assumptions!$B$36,Assumptions!$B$35,0)</f>
      </c>
      <c r="AC5" s="14">
        <f>=IF(28=Assumptions!$B$36,Assumptions!$B$35,0)</f>
      </c>
      <c r="AD5" s="14">
        <f>=IF(29=Assumptions!$B$36,Assumptions!$B$35,0)</f>
      </c>
      <c r="AE5" s="14">
        <f>=IF(30=Assumptions!$B$36,Assumptions!$B$35,0)</f>
      </c>
      <c r="AF5" s="14">
        <f>=IF(31=Assumptions!$B$36,Assumptions!$B$35,0)</f>
      </c>
      <c r="AG5" s="14">
        <f>=IF(32=Assumptions!$B$36,Assumptions!$B$35,0)</f>
      </c>
      <c r="AH5" s="14">
        <f>=IF(33=Assumptions!$B$36,Assumptions!$B$35,0)</f>
      </c>
      <c r="AI5" s="14">
        <f>=IF(34=Assumptions!$B$36,Assumptions!$B$35,0)</f>
      </c>
      <c r="AJ5" s="14">
        <f>=IF(35=Assumptions!$B$36,Assumptions!$B$35,0)</f>
      </c>
      <c r="AK5" s="14">
        <f>=IF(36=Assumptions!$B$36,Assumptions!$B$35,0)</f>
      </c>
    </row>
    <row r="6" spans="1:37" x14ac:dyDescent="0.25">
      <c r="A6" t="s">
        <v>126</v>
      </c>
      <c r="B6" s="14">
        <f>=B4+B5</f>
      </c>
      <c r="C6" s="14">
        <f>=C4+C5</f>
      </c>
      <c r="D6" s="14">
        <f>=D4+D5</f>
      </c>
      <c r="E6" s="14">
        <f>=E4+E5</f>
      </c>
      <c r="F6" s="14">
        <f>=F4+F5</f>
      </c>
      <c r="G6" s="14">
        <f>=G4+G5</f>
      </c>
      <c r="H6" s="14">
        <f>=H4+H5</f>
      </c>
      <c r="I6" s="14">
        <f>=I4+I5</f>
      </c>
      <c r="J6" s="14">
        <f>=J4+J5</f>
      </c>
      <c r="K6" s="14">
        <f>=K4+K5</f>
      </c>
      <c r="L6" s="14">
        <f>=L4+L5</f>
      </c>
      <c r="M6" s="14">
        <f>=M4+M5</f>
      </c>
      <c r="N6" s="14">
        <f>=N4+N5</f>
      </c>
      <c r="O6" s="14">
        <f>=O4+O5</f>
      </c>
      <c r="P6" s="14">
        <f>=P4+P5</f>
      </c>
      <c r="Q6" s="14">
        <f>=Q4+Q5</f>
      </c>
      <c r="R6" s="14">
        <f>=R4+R5</f>
      </c>
      <c r="S6" s="14">
        <f>=S4+S5</f>
      </c>
      <c r="T6" s="14">
        <f>=T4+T5</f>
      </c>
      <c r="U6" s="14">
        <f>=U4+U5</f>
      </c>
      <c r="V6" s="14">
        <f>=V4+V5</f>
      </c>
      <c r="W6" s="14">
        <f>=W4+W5</f>
      </c>
      <c r="X6" s="14">
        <f>=X4+X5</f>
      </c>
      <c r="Y6" s="14">
        <f>=Y4+Y5</f>
      </c>
      <c r="Z6" s="14">
        <f>=Z4+Z5</f>
      </c>
      <c r="AA6" s="14">
        <f>=AA4+AA5</f>
      </c>
      <c r="AB6" s="14">
        <f>=AB4+AB5</f>
      </c>
      <c r="AC6" s="14">
        <f>=AC4+AC5</f>
      </c>
      <c r="AD6" s="14">
        <f>=AD4+AD5</f>
      </c>
      <c r="AE6" s="14">
        <f>=AE4+AE5</f>
      </c>
      <c r="AF6" s="14">
        <f>=AF4+AF5</f>
      </c>
      <c r="AG6" s="14">
        <f>=AG4+AG5</f>
      </c>
      <c r="AH6" s="14">
        <f>=AH4+AH5</f>
      </c>
      <c r="AI6" s="14">
        <f>=AI4+AI5</f>
      </c>
      <c r="AJ6" s="14">
        <f>=AJ4+AJ5</f>
      </c>
      <c r="AK6" s="14">
        <f>=AK4+AK5</f>
      </c>
    </row>
    <row r="7" spans="1:1" x14ac:dyDescent="0.25">
      <c r="A7" t="s">
        <v>8</v>
      </c>
    </row>
    <row r="8" spans="1:1" x14ac:dyDescent="0.25">
      <c r="A8" s="12" t="s">
        <v>127</v>
      </c>
    </row>
    <row r="9" spans="1:37" x14ac:dyDescent="0.25">
      <c r="A9" t="s">
        <v>128</v>
      </c>
      <c r="B9" s="14">
        <f>='Cost Structure'!B16</f>
      </c>
      <c r="C9" s="14">
        <f>='Cost Structure'!C16</f>
      </c>
      <c r="D9" s="14">
        <f>='Cost Structure'!D16</f>
      </c>
      <c r="E9" s="14">
        <f>='Cost Structure'!E16</f>
      </c>
      <c r="F9" s="14">
        <f>='Cost Structure'!F16</f>
      </c>
      <c r="G9" s="14">
        <f>='Cost Structure'!G16</f>
      </c>
      <c r="H9" s="14">
        <f>='Cost Structure'!H16</f>
      </c>
      <c r="I9" s="14">
        <f>='Cost Structure'!I16</f>
      </c>
      <c r="J9" s="14">
        <f>='Cost Structure'!J16</f>
      </c>
      <c r="K9" s="14">
        <f>='Cost Structure'!K16</f>
      </c>
      <c r="L9" s="14">
        <f>='Cost Structure'!L16</f>
      </c>
      <c r="M9" s="14">
        <f>='Cost Structure'!M16</f>
      </c>
      <c r="N9" s="14">
        <f>='Cost Structure'!N16</f>
      </c>
      <c r="O9" s="14">
        <f>='Cost Structure'!O16</f>
      </c>
      <c r="P9" s="14">
        <f>='Cost Structure'!P16</f>
      </c>
      <c r="Q9" s="14">
        <f>='Cost Structure'!Q16</f>
      </c>
      <c r="R9" s="14">
        <f>='Cost Structure'!R16</f>
      </c>
      <c r="S9" s="14">
        <f>='Cost Structure'!S16</f>
      </c>
      <c r="T9" s="14">
        <f>='Cost Structure'!T16</f>
      </c>
      <c r="U9" s="14">
        <f>='Cost Structure'!U16</f>
      </c>
      <c r="V9" s="14">
        <f>='Cost Structure'!V16</f>
      </c>
      <c r="W9" s="14">
        <f>='Cost Structure'!W16</f>
      </c>
      <c r="X9" s="14">
        <f>='Cost Structure'!X16</f>
      </c>
      <c r="Y9" s="14">
        <f>='Cost Structure'!Y16</f>
      </c>
      <c r="Z9" s="14">
        <f>='Cost Structure'!Z16</f>
      </c>
      <c r="AA9" s="14">
        <f>='Cost Structure'!AA16</f>
      </c>
      <c r="AB9" s="14">
        <f>='Cost Structure'!AB16</f>
      </c>
      <c r="AC9" s="14">
        <f>='Cost Structure'!AC16</f>
      </c>
      <c r="AD9" s="14">
        <f>='Cost Structure'!AD16</f>
      </c>
      <c r="AE9" s="14">
        <f>='Cost Structure'!AE16</f>
      </c>
      <c r="AF9" s="14">
        <f>='Cost Structure'!AF16</f>
      </c>
      <c r="AG9" s="14">
        <f>='Cost Structure'!AG16</f>
      </c>
      <c r="AH9" s="14">
        <f>='Cost Structure'!AH16</f>
      </c>
      <c r="AI9" s="14">
        <f>='Cost Structure'!AI16</f>
      </c>
      <c r="AJ9" s="14">
        <f>='Cost Structure'!AJ16</f>
      </c>
      <c r="AK9" s="14">
        <f>='Cost Structure'!AK16</f>
      </c>
    </row>
    <row r="10" spans="1:37" x14ac:dyDescent="0.25">
      <c r="A10" t="s">
        <v>129</v>
      </c>
      <c r="B10" s="14">
        <f>=B9</f>
      </c>
      <c r="C10" s="14">
        <f>=C9</f>
      </c>
      <c r="D10" s="14">
        <f>=D9</f>
      </c>
      <c r="E10" s="14">
        <f>=E9</f>
      </c>
      <c r="F10" s="14">
        <f>=F9</f>
      </c>
      <c r="G10" s="14">
        <f>=G9</f>
      </c>
      <c r="H10" s="14">
        <f>=H9</f>
      </c>
      <c r="I10" s="14">
        <f>=I9</f>
      </c>
      <c r="J10" s="14">
        <f>=J9</f>
      </c>
      <c r="K10" s="14">
        <f>=K9</f>
      </c>
      <c r="L10" s="14">
        <f>=L9</f>
      </c>
      <c r="M10" s="14">
        <f>=M9</f>
      </c>
      <c r="N10" s="14">
        <f>=N9</f>
      </c>
      <c r="O10" s="14">
        <f>=O9</f>
      </c>
      <c r="P10" s="14">
        <f>=P9</f>
      </c>
      <c r="Q10" s="14">
        <f>=Q9</f>
      </c>
      <c r="R10" s="14">
        <f>=R9</f>
      </c>
      <c r="S10" s="14">
        <f>=S9</f>
      </c>
      <c r="T10" s="14">
        <f>=T9</f>
      </c>
      <c r="U10" s="14">
        <f>=U9</f>
      </c>
      <c r="V10" s="14">
        <f>=V9</f>
      </c>
      <c r="W10" s="14">
        <f>=W9</f>
      </c>
      <c r="X10" s="14">
        <f>=X9</f>
      </c>
      <c r="Y10" s="14">
        <f>=Y9</f>
      </c>
      <c r="Z10" s="14">
        <f>=Z9</f>
      </c>
      <c r="AA10" s="14">
        <f>=AA9</f>
      </c>
      <c r="AB10" s="14">
        <f>=AB9</f>
      </c>
      <c r="AC10" s="14">
        <f>=AC9</f>
      </c>
      <c r="AD10" s="14">
        <f>=AD9</f>
      </c>
      <c r="AE10" s="14">
        <f>=AE9</f>
      </c>
      <c r="AF10" s="14">
        <f>=AF9</f>
      </c>
      <c r="AG10" s="14">
        <f>=AG9</f>
      </c>
      <c r="AH10" s="14">
        <f>=AH9</f>
      </c>
      <c r="AI10" s="14">
        <f>=AI9</f>
      </c>
      <c r="AJ10" s="14">
        <f>=AJ9</f>
      </c>
      <c r="AK10" s="14">
        <f>=AK9</f>
      </c>
    </row>
    <row r="11" spans="1:1" x14ac:dyDescent="0.25">
      <c r="A11" t="s">
        <v>8</v>
      </c>
    </row>
    <row r="12" spans="1:1" x14ac:dyDescent="0.25">
      <c r="A12" s="12" t="s">
        <v>130</v>
      </c>
    </row>
    <row r="13" spans="1:37" x14ac:dyDescent="0.25">
      <c r="A13" t="s">
        <v>131</v>
      </c>
      <c r="B13" s="14">
        <f>=B6-B10</f>
      </c>
      <c r="C13" s="14">
        <f>=C6-C10</f>
      </c>
      <c r="D13" s="14">
        <f>=D6-D10</f>
      </c>
      <c r="E13" s="14">
        <f>=E6-E10</f>
      </c>
      <c r="F13" s="14">
        <f>=F6-F10</f>
      </c>
      <c r="G13" s="14">
        <f>=G6-G10</f>
      </c>
      <c r="H13" s="14">
        <f>=H6-H10</f>
      </c>
      <c r="I13" s="14">
        <f>=I6-I10</f>
      </c>
      <c r="J13" s="14">
        <f>=J6-J10</f>
      </c>
      <c r="K13" s="14">
        <f>=K6-K10</f>
      </c>
      <c r="L13" s="14">
        <f>=L6-L10</f>
      </c>
      <c r="M13" s="14">
        <f>=M6-M10</f>
      </c>
      <c r="N13" s="14">
        <f>=N6-N10</f>
      </c>
      <c r="O13" s="14">
        <f>=O6-O10</f>
      </c>
      <c r="P13" s="14">
        <f>=P6-P10</f>
      </c>
      <c r="Q13" s="14">
        <f>=Q6-Q10</f>
      </c>
      <c r="R13" s="14">
        <f>=R6-R10</f>
      </c>
      <c r="S13" s="14">
        <f>=S6-S10</f>
      </c>
      <c r="T13" s="14">
        <f>=T6-T10</f>
      </c>
      <c r="U13" s="14">
        <f>=U6-U10</f>
      </c>
      <c r="V13" s="14">
        <f>=V6-V10</f>
      </c>
      <c r="W13" s="14">
        <f>=W6-W10</f>
      </c>
      <c r="X13" s="14">
        <f>=X6-X10</f>
      </c>
      <c r="Y13" s="14">
        <f>=Y6-Y10</f>
      </c>
      <c r="Z13" s="14">
        <f>=Z6-Z10</f>
      </c>
      <c r="AA13" s="14">
        <f>=AA6-AA10</f>
      </c>
      <c r="AB13" s="14">
        <f>=AB6-AB10</f>
      </c>
      <c r="AC13" s="14">
        <f>=AC6-AC10</f>
      </c>
      <c r="AD13" s="14">
        <f>=AD6-AD10</f>
      </c>
      <c r="AE13" s="14">
        <f>=AE6-AE10</f>
      </c>
      <c r="AF13" s="14">
        <f>=AF6-AF10</f>
      </c>
      <c r="AG13" s="14">
        <f>=AG6-AG10</f>
      </c>
      <c r="AH13" s="14">
        <f>=AH6-AH10</f>
      </c>
      <c r="AI13" s="14">
        <f>=AI6-AI10</f>
      </c>
      <c r="AJ13" s="14">
        <f>=AJ6-AJ10</f>
      </c>
      <c r="AK13" s="14">
        <f>=AK6-AK10</f>
      </c>
    </row>
    <row r="14" spans="1:37" x14ac:dyDescent="0.25">
      <c r="A14" t="s">
        <v>132</v>
      </c>
      <c r="B14" s="14">
        <f>=Assumptions!$B$34+B13</f>
      </c>
      <c r="C14" s="14">
        <f>=B14+C13</f>
      </c>
      <c r="D14" s="14">
        <f>=C14+D13</f>
      </c>
      <c r="E14" s="14">
        <f>=D14+E13</f>
      </c>
      <c r="F14" s="14">
        <f>=E14+F13</f>
      </c>
      <c r="G14" s="14">
        <f>=F14+G13</f>
      </c>
      <c r="H14" s="14">
        <f>=G14+H13</f>
      </c>
      <c r="I14" s="14">
        <f>=H14+I13</f>
      </c>
      <c r="J14" s="14">
        <f>=I14+J13</f>
      </c>
      <c r="K14" s="14">
        <f>=J14+K13</f>
      </c>
      <c r="L14" s="14">
        <f>=K14+L13</f>
      </c>
      <c r="M14" s="14">
        <f>=L14+M13</f>
      </c>
      <c r="N14" s="14">
        <f>=M14+N13</f>
      </c>
      <c r="O14" s="14">
        <f>=N14+O13</f>
      </c>
      <c r="P14" s="14">
        <f>=O14+P13</f>
      </c>
      <c r="Q14" s="14">
        <f>=P14+Q13</f>
      </c>
      <c r="R14" s="14">
        <f>=Q14+R13</f>
      </c>
      <c r="S14" s="14">
        <f>=R14+S13</f>
      </c>
      <c r="T14" s="14">
        <f>=S14+T13</f>
      </c>
      <c r="U14" s="14">
        <f>=T14+U13</f>
      </c>
      <c r="V14" s="14">
        <f>=U14+V13</f>
      </c>
      <c r="W14" s="14">
        <f>=V14+W13</f>
      </c>
      <c r="X14" s="14">
        <f>=W14+X13</f>
      </c>
      <c r="Y14" s="14">
        <f>=X14+Y13</f>
      </c>
      <c r="Z14" s="14">
        <f>=Y14+Z13</f>
      </c>
      <c r="AA14" s="14">
        <f>=Z14+AA13</f>
      </c>
      <c r="AB14" s="14">
        <f>=AA14+AB13</f>
      </c>
      <c r="AC14" s="14">
        <f>=AB14+AC13</f>
      </c>
      <c r="AD14" s="14">
        <f>=AC14+AD13</f>
      </c>
      <c r="AE14" s="14">
        <f>=AD14+AE13</f>
      </c>
      <c r="AF14" s="14">
        <f>=AE14+AF13</f>
      </c>
      <c r="AG14" s="14">
        <f>=AF14+AG13</f>
      </c>
      <c r="AH14" s="14">
        <f>=AG14+AH13</f>
      </c>
      <c r="AI14" s="14">
        <f>=AH14+AI13</f>
      </c>
      <c r="AJ14" s="14">
        <f>=AI14+AJ13</f>
      </c>
      <c r="AK14" s="14">
        <f>=AJ14+AK13</f>
      </c>
    </row>
    <row r="15" spans="1:1" x14ac:dyDescent="0.25">
      <c r="A15" t="s">
        <v>8</v>
      </c>
    </row>
    <row r="16" spans="1:1" x14ac:dyDescent="0.25">
      <c r="A16" s="12" t="s">
        <v>133</v>
      </c>
    </row>
    <row r="17" spans="1:37" x14ac:dyDescent="0.25">
      <c r="A17" t="s">
        <v>134</v>
      </c>
      <c r="B17" s="13">
        <f>=IF(B13&gt;0,999,IF(B13&lt;0,B14/ABS(B13),999))</f>
      </c>
      <c r="C17" s="13">
        <f>=IF(C13&gt;0,999,IF(C13&lt;0,C14/ABS(C13),999))</f>
      </c>
      <c r="D17" s="13">
        <f>=IF(D13&gt;0,999,IF(D13&lt;0,D14/ABS(D13),999))</f>
      </c>
      <c r="E17" s="13">
        <f>=IF(E13&gt;0,999,IF(E13&lt;0,E14/ABS(E13),999))</f>
      </c>
      <c r="F17" s="13">
        <f>=IF(F13&gt;0,999,IF(F13&lt;0,F14/ABS(F13),999))</f>
      </c>
      <c r="G17" s="13">
        <f>=IF(G13&gt;0,999,IF(G13&lt;0,G14/ABS(G13),999))</f>
      </c>
      <c r="H17" s="13">
        <f>=IF(H13&gt;0,999,IF(H13&lt;0,H14/ABS(H13),999))</f>
      </c>
      <c r="I17" s="13">
        <f>=IF(I13&gt;0,999,IF(I13&lt;0,I14/ABS(I13),999))</f>
      </c>
      <c r="J17" s="13">
        <f>=IF(J13&gt;0,999,IF(J13&lt;0,J14/ABS(J13),999))</f>
      </c>
      <c r="K17" s="13">
        <f>=IF(K13&gt;0,999,IF(K13&lt;0,K14/ABS(K13),999))</f>
      </c>
      <c r="L17" s="13">
        <f>=IF(L13&gt;0,999,IF(L13&lt;0,L14/ABS(L13),999))</f>
      </c>
      <c r="M17" s="13">
        <f>=IF(M13&gt;0,999,IF(M13&lt;0,M14/ABS(M13),999))</f>
      </c>
      <c r="N17" s="13">
        <f>=IF(N13&gt;0,999,IF(N13&lt;0,N14/ABS(N13),999))</f>
      </c>
      <c r="O17" s="13">
        <f>=IF(O13&gt;0,999,IF(O13&lt;0,O14/ABS(O13),999))</f>
      </c>
      <c r="P17" s="13">
        <f>=IF(P13&gt;0,999,IF(P13&lt;0,P14/ABS(P13),999))</f>
      </c>
      <c r="Q17" s="13">
        <f>=IF(Q13&gt;0,999,IF(Q13&lt;0,Q14/ABS(Q13),999))</f>
      </c>
      <c r="R17" s="13">
        <f>=IF(R13&gt;0,999,IF(R13&lt;0,R14/ABS(R13),999))</f>
      </c>
      <c r="S17" s="13">
        <f>=IF(S13&gt;0,999,IF(S13&lt;0,S14/ABS(S13),999))</f>
      </c>
      <c r="T17" s="13">
        <f>=IF(T13&gt;0,999,IF(T13&lt;0,T14/ABS(T13),999))</f>
      </c>
      <c r="U17" s="13">
        <f>=IF(U13&gt;0,999,IF(U13&lt;0,U14/ABS(U13),999))</f>
      </c>
      <c r="V17" s="13">
        <f>=IF(V13&gt;0,999,IF(V13&lt;0,V14/ABS(V13),999))</f>
      </c>
      <c r="W17" s="13">
        <f>=IF(W13&gt;0,999,IF(W13&lt;0,W14/ABS(W13),999))</f>
      </c>
      <c r="X17" s="13">
        <f>=IF(X13&gt;0,999,IF(X13&lt;0,X14/ABS(X13),999))</f>
      </c>
      <c r="Y17" s="13">
        <f>=IF(Y13&gt;0,999,IF(Y13&lt;0,Y14/ABS(Y13),999))</f>
      </c>
      <c r="Z17" s="13">
        <f>=IF(Z13&gt;0,999,IF(Z13&lt;0,Z14/ABS(Z13),999))</f>
      </c>
      <c r="AA17" s="13">
        <f>=IF(AA13&gt;0,999,IF(AA13&lt;0,AA14/ABS(AA13),999))</f>
      </c>
      <c r="AB17" s="13">
        <f>=IF(AB13&gt;0,999,IF(AB13&lt;0,AB14/ABS(AB13),999))</f>
      </c>
      <c r="AC17" s="13">
        <f>=IF(AC13&gt;0,999,IF(AC13&lt;0,AC14/ABS(AC13),999))</f>
      </c>
      <c r="AD17" s="13">
        <f>=IF(AD13&gt;0,999,IF(AD13&lt;0,AD14/ABS(AD13),999))</f>
      </c>
      <c r="AE17" s="13">
        <f>=IF(AE13&gt;0,999,IF(AE13&lt;0,AE14/ABS(AE13),999))</f>
      </c>
      <c r="AF17" s="13">
        <f>=IF(AF13&gt;0,999,IF(AF13&lt;0,AF14/ABS(AF13),999))</f>
      </c>
      <c r="AG17" s="13">
        <f>=IF(AG13&gt;0,999,IF(AG13&lt;0,AG14/ABS(AG13),999))</f>
      </c>
      <c r="AH17" s="13">
        <f>=IF(AH13&gt;0,999,IF(AH13&lt;0,AH14/ABS(AH13),999))</f>
      </c>
      <c r="AI17" s="13">
        <f>=IF(AI13&gt;0,999,IF(AI13&lt;0,AI14/ABS(AI13),999))</f>
      </c>
      <c r="AJ17" s="13">
        <f>=IF(AJ13&gt;0,999,IF(AJ13&lt;0,AJ14/ABS(AJ13),999))</f>
      </c>
      <c r="AK17" s="13">
        <f>=IF(AK13&gt;0,999,IF(AK13&lt;0,AK14/ABS(AK13),999))</f>
      </c>
    </row>
    <row r="18" spans="1:37" x14ac:dyDescent="0.25">
      <c r="A18" t="s">
        <v>135</v>
      </c>
      <c r="B18">
        <f>=IF(B13&gt;=0,"Profitable","Burning")</f>
      </c>
      <c r="C18">
        <f>=IF(C13&gt;=0,"Profitable","Burning")</f>
      </c>
      <c r="D18">
        <f>=IF(D13&gt;=0,"Profitable","Burning")</f>
      </c>
      <c r="E18">
        <f>=IF(E13&gt;=0,"Profitable","Burning")</f>
      </c>
      <c r="F18">
        <f>=IF(F13&gt;=0,"Profitable","Burning")</f>
      </c>
      <c r="G18">
        <f>=IF(G13&gt;=0,"Profitable","Burning")</f>
      </c>
      <c r="H18">
        <f>=IF(H13&gt;=0,"Profitable","Burning")</f>
      </c>
      <c r="I18">
        <f>=IF(I13&gt;=0,"Profitable","Burning")</f>
      </c>
      <c r="J18">
        <f>=IF(J13&gt;=0,"Profitable","Burning")</f>
      </c>
      <c r="K18">
        <f>=IF(K13&gt;=0,"Profitable","Burning")</f>
      </c>
      <c r="L18">
        <f>=IF(L13&gt;=0,"Profitable","Burning")</f>
      </c>
      <c r="M18">
        <f>=IF(M13&gt;=0,"Profitable","Burning")</f>
      </c>
      <c r="N18">
        <f>=IF(N13&gt;=0,"Profitable","Burning")</f>
      </c>
      <c r="O18">
        <f>=IF(O13&gt;=0,"Profitable","Burning")</f>
      </c>
      <c r="P18">
        <f>=IF(P13&gt;=0,"Profitable","Burning")</f>
      </c>
      <c r="Q18">
        <f>=IF(Q13&gt;=0,"Profitable","Burning")</f>
      </c>
      <c r="R18">
        <f>=IF(R13&gt;=0,"Profitable","Burning")</f>
      </c>
      <c r="S18">
        <f>=IF(S13&gt;=0,"Profitable","Burning")</f>
      </c>
      <c r="T18">
        <f>=IF(T13&gt;=0,"Profitable","Burning")</f>
      </c>
      <c r="U18">
        <f>=IF(U13&gt;=0,"Profitable","Burning")</f>
      </c>
      <c r="V18">
        <f>=IF(V13&gt;=0,"Profitable","Burning")</f>
      </c>
      <c r="W18">
        <f>=IF(W13&gt;=0,"Profitable","Burning")</f>
      </c>
      <c r="X18">
        <f>=IF(X13&gt;=0,"Profitable","Burning")</f>
      </c>
      <c r="Y18">
        <f>=IF(Y13&gt;=0,"Profitable","Burning")</f>
      </c>
      <c r="Z18">
        <f>=IF(Z13&gt;=0,"Profitable","Burning")</f>
      </c>
      <c r="AA18">
        <f>=IF(AA13&gt;=0,"Profitable","Burning")</f>
      </c>
      <c r="AB18">
        <f>=IF(AB13&gt;=0,"Profitable","Burning")</f>
      </c>
      <c r="AC18">
        <f>=IF(AC13&gt;=0,"Profitable","Burning")</f>
      </c>
      <c r="AD18">
        <f>=IF(AD13&gt;=0,"Profitable","Burning")</f>
      </c>
      <c r="AE18">
        <f>=IF(AE13&gt;=0,"Profitable","Burning")</f>
      </c>
      <c r="AF18">
        <f>=IF(AF13&gt;=0,"Profitable","Burning")</f>
      </c>
      <c r="AG18">
        <f>=IF(AG13&gt;=0,"Profitable","Burning")</f>
      </c>
      <c r="AH18">
        <f>=IF(AH13&gt;=0,"Profitable","Burning")</f>
      </c>
      <c r="AI18">
        <f>=IF(AI13&gt;=0,"Profitable","Burning")</f>
      </c>
      <c r="AJ18">
        <f>=IF(AJ13&gt;=0,"Profitable","Burning")</f>
      </c>
      <c r="AK18">
        <f>=IF(AK13&gt;=0,"Profitable","Burning")</f>
      </c>
    </row>
  </sheetData>
  <mergeCells count="1">
    <mergeCell ref="A1:M1"/>
  </mergeCells>
  <pageMargins left="0.7" right="0.7" top="0.75" bottom="0.75" header="0.3" footer="0.3"/>
  <pageSetup orientation="portrait" horizontalDpi="4294967295" verticalDpi="4294967295" scale="100" fitToWidth="1" fitToHeigh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9"/>
  <sheetFormatPr defaultRowHeight="15" outlineLevelRow="0" outlineLevelCol="0" x14ac:dyDescent="55"/>
  <cols>
    <col min="1" max="1" width="30" customWidth="1"/>
    <col min="2" max="37" width="12" customWidth="1"/>
  </cols>
  <sheetData>
    <row r="1" ht="30" customHeight="1" spans="1:13" x14ac:dyDescent="0.25">
      <c r="A1" s="18" t="s">
        <v>136</v>
      </c>
      <c r="B1" s="18"/>
      <c r="C1" s="18"/>
      <c r="D1" s="18"/>
      <c r="E1" s="18"/>
      <c r="F1" s="18"/>
      <c r="G1" s="18"/>
      <c r="H1" s="18"/>
      <c r="I1" s="18"/>
      <c r="J1" s="18"/>
      <c r="K1" s="18"/>
      <c r="L1" s="18"/>
      <c r="M1" s="18"/>
    </row>
    <row r="2" spans="1:37" x14ac:dyDescent="0.25">
      <c r="A2" s="6" t="s">
        <v>54</v>
      </c>
      <c r="B2" s="11" t="s">
        <v>55</v>
      </c>
      <c r="C2" s="11" t="s">
        <v>56</v>
      </c>
      <c r="D2" s="11" t="s">
        <v>57</v>
      </c>
      <c r="E2" s="11" t="s">
        <v>58</v>
      </c>
      <c r="F2" s="11" t="s">
        <v>59</v>
      </c>
      <c r="G2" s="11" t="s">
        <v>60</v>
      </c>
      <c r="H2" s="11" t="s">
        <v>61</v>
      </c>
      <c r="I2" s="11" t="s">
        <v>62</v>
      </c>
      <c r="J2" s="11" t="s">
        <v>63</v>
      </c>
      <c r="K2" s="11" t="s">
        <v>64</v>
      </c>
      <c r="L2" s="11" t="s">
        <v>65</v>
      </c>
      <c r="M2" s="11" t="s">
        <v>66</v>
      </c>
      <c r="N2" s="11" t="s">
        <v>67</v>
      </c>
      <c r="O2" s="11" t="s">
        <v>68</v>
      </c>
      <c r="P2" s="11" t="s">
        <v>69</v>
      </c>
      <c r="Q2" s="11" t="s">
        <v>70</v>
      </c>
      <c r="R2" s="11" t="s">
        <v>71</v>
      </c>
      <c r="S2" s="11" t="s">
        <v>72</v>
      </c>
      <c r="T2" s="11" t="s">
        <v>73</v>
      </c>
      <c r="U2" s="11" t="s">
        <v>74</v>
      </c>
      <c r="V2" s="11" t="s">
        <v>75</v>
      </c>
      <c r="W2" s="11" t="s">
        <v>76</v>
      </c>
      <c r="X2" s="11" t="s">
        <v>77</v>
      </c>
      <c r="Y2" s="11" t="s">
        <v>78</v>
      </c>
      <c r="Z2" s="11" t="s">
        <v>79</v>
      </c>
      <c r="AA2" s="11" t="s">
        <v>80</v>
      </c>
      <c r="AB2" s="11" t="s">
        <v>81</v>
      </c>
      <c r="AC2" s="11" t="s">
        <v>82</v>
      </c>
      <c r="AD2" s="11" t="s">
        <v>83</v>
      </c>
      <c r="AE2" s="11" t="s">
        <v>84</v>
      </c>
      <c r="AF2" s="11" t="s">
        <v>85</v>
      </c>
      <c r="AG2" s="11" t="s">
        <v>86</v>
      </c>
      <c r="AH2" s="11" t="s">
        <v>87</v>
      </c>
      <c r="AI2" s="11" t="s">
        <v>88</v>
      </c>
      <c r="AJ2" s="11" t="s">
        <v>89</v>
      </c>
      <c r="AK2" s="11" t="s">
        <v>90</v>
      </c>
    </row>
    <row r="3" spans="1:1" x14ac:dyDescent="0.25">
      <c r="A3" s="12" t="s">
        <v>137</v>
      </c>
    </row>
    <row r="4" spans="1:37" x14ac:dyDescent="0.25">
      <c r="A4" t="s">
        <v>138</v>
      </c>
      <c r="B4" s="14">
        <f>=IF('Revenue Model'!B7&gt;0,'Revenue Model'!B14/'Revenue Model'!B7,0)</f>
      </c>
      <c r="C4" s="14">
        <f>=IF('Revenue Model'!C7&gt;0,'Revenue Model'!C14/'Revenue Model'!C7,0)</f>
      </c>
      <c r="D4" s="14">
        <f>=IF('Revenue Model'!D7&gt;0,'Revenue Model'!D14/'Revenue Model'!D7,0)</f>
      </c>
      <c r="E4" s="14">
        <f>=IF('Revenue Model'!E7&gt;0,'Revenue Model'!E14/'Revenue Model'!E7,0)</f>
      </c>
      <c r="F4" s="14">
        <f>=IF('Revenue Model'!F7&gt;0,'Revenue Model'!F14/'Revenue Model'!F7,0)</f>
      </c>
      <c r="G4" s="14">
        <f>=IF('Revenue Model'!G7&gt;0,'Revenue Model'!G14/'Revenue Model'!G7,0)</f>
      </c>
      <c r="H4" s="14">
        <f>=IF('Revenue Model'!H7&gt;0,'Revenue Model'!H14/'Revenue Model'!H7,0)</f>
      </c>
      <c r="I4" s="14">
        <f>=IF('Revenue Model'!I7&gt;0,'Revenue Model'!I14/'Revenue Model'!I7,0)</f>
      </c>
      <c r="J4" s="14">
        <f>=IF('Revenue Model'!J7&gt;0,'Revenue Model'!J14/'Revenue Model'!J7,0)</f>
      </c>
      <c r="K4" s="14">
        <f>=IF('Revenue Model'!K7&gt;0,'Revenue Model'!K14/'Revenue Model'!K7,0)</f>
      </c>
      <c r="L4" s="14">
        <f>=IF('Revenue Model'!L7&gt;0,'Revenue Model'!L14/'Revenue Model'!L7,0)</f>
      </c>
      <c r="M4" s="14">
        <f>=IF('Revenue Model'!M7&gt;0,'Revenue Model'!M14/'Revenue Model'!M7,0)</f>
      </c>
      <c r="N4" s="14">
        <f>=IF('Revenue Model'!N7&gt;0,'Revenue Model'!N14/'Revenue Model'!N7,0)</f>
      </c>
      <c r="O4" s="14">
        <f>=IF('Revenue Model'!O7&gt;0,'Revenue Model'!O14/'Revenue Model'!O7,0)</f>
      </c>
      <c r="P4" s="14">
        <f>=IF('Revenue Model'!P7&gt;0,'Revenue Model'!P14/'Revenue Model'!P7,0)</f>
      </c>
      <c r="Q4" s="14">
        <f>=IF('Revenue Model'!Q7&gt;0,'Revenue Model'!Q14/'Revenue Model'!Q7,0)</f>
      </c>
      <c r="R4" s="14">
        <f>=IF('Revenue Model'!R7&gt;0,'Revenue Model'!R14/'Revenue Model'!R7,0)</f>
      </c>
      <c r="S4" s="14">
        <f>=IF('Revenue Model'!S7&gt;0,'Revenue Model'!S14/'Revenue Model'!S7,0)</f>
      </c>
      <c r="T4" s="14">
        <f>=IF('Revenue Model'!T7&gt;0,'Revenue Model'!T14/'Revenue Model'!T7,0)</f>
      </c>
      <c r="U4" s="14">
        <f>=IF('Revenue Model'!U7&gt;0,'Revenue Model'!U14/'Revenue Model'!U7,0)</f>
      </c>
      <c r="V4" s="14">
        <f>=IF('Revenue Model'!V7&gt;0,'Revenue Model'!V14/'Revenue Model'!V7,0)</f>
      </c>
      <c r="W4" s="14">
        <f>=IF('Revenue Model'!W7&gt;0,'Revenue Model'!W14/'Revenue Model'!W7,0)</f>
      </c>
      <c r="X4" s="14">
        <f>=IF('Revenue Model'!X7&gt;0,'Revenue Model'!X14/'Revenue Model'!X7,0)</f>
      </c>
      <c r="Y4" s="14">
        <f>=IF('Revenue Model'!Y7&gt;0,'Revenue Model'!Y14/'Revenue Model'!Y7,0)</f>
      </c>
      <c r="Z4" s="14">
        <f>=IF('Revenue Model'!Z7&gt;0,'Revenue Model'!Z14/'Revenue Model'!Z7,0)</f>
      </c>
      <c r="AA4" s="14">
        <f>=IF('Revenue Model'!AA7&gt;0,'Revenue Model'!AA14/'Revenue Model'!AA7,0)</f>
      </c>
      <c r="AB4" s="14">
        <f>=IF('Revenue Model'!AB7&gt;0,'Revenue Model'!AB14/'Revenue Model'!AB7,0)</f>
      </c>
      <c r="AC4" s="14">
        <f>=IF('Revenue Model'!AC7&gt;0,'Revenue Model'!AC14/'Revenue Model'!AC7,0)</f>
      </c>
      <c r="AD4" s="14">
        <f>=IF('Revenue Model'!AD7&gt;0,'Revenue Model'!AD14/'Revenue Model'!AD7,0)</f>
      </c>
      <c r="AE4" s="14">
        <f>=IF('Revenue Model'!AE7&gt;0,'Revenue Model'!AE14/'Revenue Model'!AE7,0)</f>
      </c>
      <c r="AF4" s="14">
        <f>=IF('Revenue Model'!AF7&gt;0,'Revenue Model'!AF14/'Revenue Model'!AF7,0)</f>
      </c>
      <c r="AG4" s="14">
        <f>=IF('Revenue Model'!AG7&gt;0,'Revenue Model'!AG14/'Revenue Model'!AG7,0)</f>
      </c>
      <c r="AH4" s="14">
        <f>=IF('Revenue Model'!AH7&gt;0,'Revenue Model'!AH14/'Revenue Model'!AH7,0)</f>
      </c>
      <c r="AI4" s="14">
        <f>=IF('Revenue Model'!AI7&gt;0,'Revenue Model'!AI14/'Revenue Model'!AI7,0)</f>
      </c>
      <c r="AJ4" s="14">
        <f>=IF('Revenue Model'!AJ7&gt;0,'Revenue Model'!AJ14/'Revenue Model'!AJ7,0)</f>
      </c>
      <c r="AK4" s="14">
        <f>=IF('Revenue Model'!AK7&gt;0,'Revenue Model'!AK14/'Revenue Model'!AK7,0)</f>
      </c>
    </row>
    <row r="5" spans="1:37" x14ac:dyDescent="0.25">
      <c r="A5" t="s">
        <v>139</v>
      </c>
      <c r="B5" s="13">
        <f>=IF(Assumptions!$B$17&gt;0,1/Assumptions!$B$17,0)</f>
      </c>
      <c r="C5" s="13">
        <f>=IF(Assumptions!$B$17&gt;0,1/Assumptions!$B$17,0)</f>
      </c>
      <c r="D5" s="13">
        <f>=IF(Assumptions!$B$17&gt;0,1/Assumptions!$B$17,0)</f>
      </c>
      <c r="E5" s="13">
        <f>=IF(Assumptions!$B$17&gt;0,1/Assumptions!$B$17,0)</f>
      </c>
      <c r="F5" s="13">
        <f>=IF(Assumptions!$B$17&gt;0,1/Assumptions!$B$17,0)</f>
      </c>
      <c r="G5" s="13">
        <f>=IF(Assumptions!$B$17&gt;0,1/Assumptions!$B$17,0)</f>
      </c>
      <c r="H5" s="13">
        <f>=IF(Assumptions!$B$17&gt;0,1/Assumptions!$B$17,0)</f>
      </c>
      <c r="I5" s="13">
        <f>=IF(Assumptions!$B$17&gt;0,1/Assumptions!$B$17,0)</f>
      </c>
      <c r="J5" s="13">
        <f>=IF(Assumptions!$B$17&gt;0,1/Assumptions!$B$17,0)</f>
      </c>
      <c r="K5" s="13">
        <f>=IF(Assumptions!$B$17&gt;0,1/Assumptions!$B$17,0)</f>
      </c>
      <c r="L5" s="13">
        <f>=IF(Assumptions!$B$17&gt;0,1/Assumptions!$B$17,0)</f>
      </c>
      <c r="M5" s="13">
        <f>=IF(Assumptions!$B$17&gt;0,1/Assumptions!$B$17,0)</f>
      </c>
      <c r="N5" s="13">
        <f>=IF(Assumptions!$B$17&gt;0,1/Assumptions!$B$17,0)</f>
      </c>
      <c r="O5" s="13">
        <f>=IF(Assumptions!$B$17&gt;0,1/Assumptions!$B$17,0)</f>
      </c>
      <c r="P5" s="13">
        <f>=IF(Assumptions!$B$17&gt;0,1/Assumptions!$B$17,0)</f>
      </c>
      <c r="Q5" s="13">
        <f>=IF(Assumptions!$B$17&gt;0,1/Assumptions!$B$17,0)</f>
      </c>
      <c r="R5" s="13">
        <f>=IF(Assumptions!$B$17&gt;0,1/Assumptions!$B$17,0)</f>
      </c>
      <c r="S5" s="13">
        <f>=IF(Assumptions!$B$17&gt;0,1/Assumptions!$B$17,0)</f>
      </c>
      <c r="T5" s="13">
        <f>=IF(Assumptions!$B$17&gt;0,1/Assumptions!$B$17,0)</f>
      </c>
      <c r="U5" s="13">
        <f>=IF(Assumptions!$B$17&gt;0,1/Assumptions!$B$17,0)</f>
      </c>
      <c r="V5" s="13">
        <f>=IF(Assumptions!$B$17&gt;0,1/Assumptions!$B$17,0)</f>
      </c>
      <c r="W5" s="13">
        <f>=IF(Assumptions!$B$17&gt;0,1/Assumptions!$B$17,0)</f>
      </c>
      <c r="X5" s="13">
        <f>=IF(Assumptions!$B$17&gt;0,1/Assumptions!$B$17,0)</f>
      </c>
      <c r="Y5" s="13">
        <f>=IF(Assumptions!$B$17&gt;0,1/Assumptions!$B$17,0)</f>
      </c>
      <c r="Z5" s="13">
        <f>=IF(Assumptions!$B$17&gt;0,1/Assumptions!$B$17,0)</f>
      </c>
      <c r="AA5" s="13">
        <f>=IF(Assumptions!$B$17&gt;0,1/Assumptions!$B$17,0)</f>
      </c>
      <c r="AB5" s="13">
        <f>=IF(Assumptions!$B$17&gt;0,1/Assumptions!$B$17,0)</f>
      </c>
      <c r="AC5" s="13">
        <f>=IF(Assumptions!$B$17&gt;0,1/Assumptions!$B$17,0)</f>
      </c>
      <c r="AD5" s="13">
        <f>=IF(Assumptions!$B$17&gt;0,1/Assumptions!$B$17,0)</f>
      </c>
      <c r="AE5" s="13">
        <f>=IF(Assumptions!$B$17&gt;0,1/Assumptions!$B$17,0)</f>
      </c>
      <c r="AF5" s="13">
        <f>=IF(Assumptions!$B$17&gt;0,1/Assumptions!$B$17,0)</f>
      </c>
      <c r="AG5" s="13">
        <f>=IF(Assumptions!$B$17&gt;0,1/Assumptions!$B$17,0)</f>
      </c>
      <c r="AH5" s="13">
        <f>=IF(Assumptions!$B$17&gt;0,1/Assumptions!$B$17,0)</f>
      </c>
      <c r="AI5" s="13">
        <f>=IF(Assumptions!$B$17&gt;0,1/Assumptions!$B$17,0)</f>
      </c>
      <c r="AJ5" s="13">
        <f>=IF(Assumptions!$B$17&gt;0,1/Assumptions!$B$17,0)</f>
      </c>
      <c r="AK5" s="13">
        <f>=IF(Assumptions!$B$17&gt;0,1/Assumptions!$B$17,0)</f>
      </c>
    </row>
    <row r="6" spans="1:37" x14ac:dyDescent="0.25">
      <c r="A6" t="s">
        <v>140</v>
      </c>
      <c r="B6" s="14">
        <f>=B4*B5*'Cost Structure'!B20</f>
      </c>
      <c r="C6" s="14">
        <f>=C4*C5*'Cost Structure'!C20</f>
      </c>
      <c r="D6" s="14">
        <f>=D4*D5*'Cost Structure'!D20</f>
      </c>
      <c r="E6" s="14">
        <f>=E4*E5*'Cost Structure'!E20</f>
      </c>
      <c r="F6" s="14">
        <f>=F4*F5*'Cost Structure'!F20</f>
      </c>
      <c r="G6" s="14">
        <f>=G4*G5*'Cost Structure'!G20</f>
      </c>
      <c r="H6" s="14">
        <f>=H4*H5*'Cost Structure'!H20</f>
      </c>
      <c r="I6" s="14">
        <f>=I4*I5*'Cost Structure'!I20</f>
      </c>
      <c r="J6" s="14">
        <f>=J4*J5*'Cost Structure'!J20</f>
      </c>
      <c r="K6" s="14">
        <f>=K4*K5*'Cost Structure'!K20</f>
      </c>
      <c r="L6" s="14">
        <f>=L4*L5*'Cost Structure'!L20</f>
      </c>
      <c r="M6" s="14">
        <f>=M4*M5*'Cost Structure'!M20</f>
      </c>
      <c r="N6" s="14">
        <f>=N4*N5*'Cost Structure'!N20</f>
      </c>
      <c r="O6" s="14">
        <f>=O4*O5*'Cost Structure'!O20</f>
      </c>
      <c r="P6" s="14">
        <f>=P4*P5*'Cost Structure'!P20</f>
      </c>
      <c r="Q6" s="14">
        <f>=Q4*Q5*'Cost Structure'!Q20</f>
      </c>
      <c r="R6" s="14">
        <f>=R4*R5*'Cost Structure'!R20</f>
      </c>
      <c r="S6" s="14">
        <f>=S4*S5*'Cost Structure'!S20</f>
      </c>
      <c r="T6" s="14">
        <f>=T4*T5*'Cost Structure'!T20</f>
      </c>
      <c r="U6" s="14">
        <f>=U4*U5*'Cost Structure'!U20</f>
      </c>
      <c r="V6" s="14">
        <f>=V4*V5*'Cost Structure'!V20</f>
      </c>
      <c r="W6" s="14">
        <f>=W4*W5*'Cost Structure'!W20</f>
      </c>
      <c r="X6" s="14">
        <f>=X4*X5*'Cost Structure'!X20</f>
      </c>
      <c r="Y6" s="14">
        <f>=Y4*Y5*'Cost Structure'!Y20</f>
      </c>
      <c r="Z6" s="14">
        <f>=Z4*Z5*'Cost Structure'!Z20</f>
      </c>
      <c r="AA6" s="14">
        <f>=AA4*AA5*'Cost Structure'!AA20</f>
      </c>
      <c r="AB6" s="14">
        <f>=AB4*AB5*'Cost Structure'!AB20</f>
      </c>
      <c r="AC6" s="14">
        <f>=AC4*AC5*'Cost Structure'!AC20</f>
      </c>
      <c r="AD6" s="14">
        <f>=AD4*AD5*'Cost Structure'!AD20</f>
      </c>
      <c r="AE6" s="14">
        <f>=AE4*AE5*'Cost Structure'!AE20</f>
      </c>
      <c r="AF6" s="14">
        <f>=AF4*AF5*'Cost Structure'!AF20</f>
      </c>
      <c r="AG6" s="14">
        <f>=AG4*AG5*'Cost Structure'!AG20</f>
      </c>
      <c r="AH6" s="14">
        <f>=AH4*AH5*'Cost Structure'!AH20</f>
      </c>
      <c r="AI6" s="14">
        <f>=AI4*AI5*'Cost Structure'!AI20</f>
      </c>
      <c r="AJ6" s="14">
        <f>=AJ4*AJ5*'Cost Structure'!AJ20</f>
      </c>
      <c r="AK6" s="14">
        <f>=AK4*AK5*'Cost Structure'!AK20</f>
      </c>
    </row>
    <row r="7" spans="1:1" x14ac:dyDescent="0.25">
      <c r="A7" t="s">
        <v>8</v>
      </c>
    </row>
    <row r="8" spans="1:1" x14ac:dyDescent="0.25">
      <c r="A8" s="12" t="s">
        <v>141</v>
      </c>
    </row>
    <row r="9" spans="1:37" x14ac:dyDescent="0.25">
      <c r="A9" t="s">
        <v>26</v>
      </c>
      <c r="B9" s="14">
        <f>=Assumptions!$B$22</f>
      </c>
      <c r="C9" s="14">
        <f>=Assumptions!$B$22</f>
      </c>
      <c r="D9" s="14">
        <f>=Assumptions!$B$22</f>
      </c>
      <c r="E9" s="14">
        <f>=Assumptions!$B$22</f>
      </c>
      <c r="F9" s="14">
        <f>=Assumptions!$B$22</f>
      </c>
      <c r="G9" s="14">
        <f>=Assumptions!$B$22</f>
      </c>
      <c r="H9" s="14">
        <f>=Assumptions!$B$22</f>
      </c>
      <c r="I9" s="14">
        <f>=Assumptions!$B$22</f>
      </c>
      <c r="J9" s="14">
        <f>=Assumptions!$B$22</f>
      </c>
      <c r="K9" s="14">
        <f>=Assumptions!$B$22</f>
      </c>
      <c r="L9" s="14">
        <f>=Assumptions!$B$22</f>
      </c>
      <c r="M9" s="14">
        <f>=Assumptions!$B$22</f>
      </c>
      <c r="N9" s="14">
        <f>=Assumptions!$B$22</f>
      </c>
      <c r="O9" s="14">
        <f>=Assumptions!$B$22</f>
      </c>
      <c r="P9" s="14">
        <f>=Assumptions!$B$22</f>
      </c>
      <c r="Q9" s="14">
        <f>=Assumptions!$B$22</f>
      </c>
      <c r="R9" s="14">
        <f>=Assumptions!$B$22</f>
      </c>
      <c r="S9" s="14">
        <f>=Assumptions!$B$22</f>
      </c>
      <c r="T9" s="14">
        <f>=Assumptions!$B$22</f>
      </c>
      <c r="U9" s="14">
        <f>=Assumptions!$B$22</f>
      </c>
      <c r="V9" s="14">
        <f>=Assumptions!$B$22</f>
      </c>
      <c r="W9" s="14">
        <f>=Assumptions!$B$22</f>
      </c>
      <c r="X9" s="14">
        <f>=Assumptions!$B$22</f>
      </c>
      <c r="Y9" s="14">
        <f>=Assumptions!$B$22</f>
      </c>
      <c r="Z9" s="14">
        <f>=Assumptions!$B$22</f>
      </c>
      <c r="AA9" s="14">
        <f>=Assumptions!$B$22</f>
      </c>
      <c r="AB9" s="14">
        <f>=Assumptions!$B$22</f>
      </c>
      <c r="AC9" s="14">
        <f>=Assumptions!$B$22</f>
      </c>
      <c r="AD9" s="14">
        <f>=Assumptions!$B$22</f>
      </c>
      <c r="AE9" s="14">
        <f>=Assumptions!$B$22</f>
      </c>
      <c r="AF9" s="14">
        <f>=Assumptions!$B$22</f>
      </c>
      <c r="AG9" s="14">
        <f>=Assumptions!$B$22</f>
      </c>
      <c r="AH9" s="14">
        <f>=Assumptions!$B$22</f>
      </c>
      <c r="AI9" s="14">
        <f>=Assumptions!$B$22</f>
      </c>
      <c r="AJ9" s="14">
        <f>=Assumptions!$B$22</f>
      </c>
      <c r="AK9" s="14">
        <f>=Assumptions!$B$22</f>
      </c>
    </row>
    <row r="10" spans="1:37" x14ac:dyDescent="0.25">
      <c r="A10" t="s">
        <v>142</v>
      </c>
      <c r="B10" s="13">
        <f>=IF(B9&gt;0,B6/B9,0)</f>
      </c>
      <c r="C10" s="13">
        <f>=IF(C9&gt;0,C6/C9,0)</f>
      </c>
      <c r="D10" s="13">
        <f>=IF(D9&gt;0,D6/D9,0)</f>
      </c>
      <c r="E10" s="13">
        <f>=IF(E9&gt;0,E6/E9,0)</f>
      </c>
      <c r="F10" s="13">
        <f>=IF(F9&gt;0,F6/F9,0)</f>
      </c>
      <c r="G10" s="13">
        <f>=IF(G9&gt;0,G6/G9,0)</f>
      </c>
      <c r="H10" s="13">
        <f>=IF(H9&gt;0,H6/H9,0)</f>
      </c>
      <c r="I10" s="13">
        <f>=IF(I9&gt;0,I6/I9,0)</f>
      </c>
      <c r="J10" s="13">
        <f>=IF(J9&gt;0,J6/J9,0)</f>
      </c>
      <c r="K10" s="13">
        <f>=IF(K9&gt;0,K6/K9,0)</f>
      </c>
      <c r="L10" s="13">
        <f>=IF(L9&gt;0,L6/L9,0)</f>
      </c>
      <c r="M10" s="13">
        <f>=IF(M9&gt;0,M6/M9,0)</f>
      </c>
      <c r="N10" s="13">
        <f>=IF(N9&gt;0,N6/N9,0)</f>
      </c>
      <c r="O10" s="13">
        <f>=IF(O9&gt;0,O6/O9,0)</f>
      </c>
      <c r="P10" s="13">
        <f>=IF(P9&gt;0,P6/P9,0)</f>
      </c>
      <c r="Q10" s="13">
        <f>=IF(Q9&gt;0,Q6/Q9,0)</f>
      </c>
      <c r="R10" s="13">
        <f>=IF(R9&gt;0,R6/R9,0)</f>
      </c>
      <c r="S10" s="13">
        <f>=IF(S9&gt;0,S6/S9,0)</f>
      </c>
      <c r="T10" s="13">
        <f>=IF(T9&gt;0,T6/T9,0)</f>
      </c>
      <c r="U10" s="13">
        <f>=IF(U9&gt;0,U6/U9,0)</f>
      </c>
      <c r="V10" s="13">
        <f>=IF(V9&gt;0,V6/V9,0)</f>
      </c>
      <c r="W10" s="13">
        <f>=IF(W9&gt;0,W6/W9,0)</f>
      </c>
      <c r="X10" s="13">
        <f>=IF(X9&gt;0,X6/X9,0)</f>
      </c>
      <c r="Y10" s="13">
        <f>=IF(Y9&gt;0,Y6/Y9,0)</f>
      </c>
      <c r="Z10" s="13">
        <f>=IF(Z9&gt;0,Z6/Z9,0)</f>
      </c>
      <c r="AA10" s="13">
        <f>=IF(AA9&gt;0,AA6/AA9,0)</f>
      </c>
      <c r="AB10" s="13">
        <f>=IF(AB9&gt;0,AB6/AB9,0)</f>
      </c>
      <c r="AC10" s="13">
        <f>=IF(AC9&gt;0,AC6/AC9,0)</f>
      </c>
      <c r="AD10" s="13">
        <f>=IF(AD9&gt;0,AD6/AD9,0)</f>
      </c>
      <c r="AE10" s="13">
        <f>=IF(AE9&gt;0,AE6/AE9,0)</f>
      </c>
      <c r="AF10" s="13">
        <f>=IF(AF9&gt;0,AF6/AF9,0)</f>
      </c>
      <c r="AG10" s="13">
        <f>=IF(AG9&gt;0,AG6/AG9,0)</f>
      </c>
      <c r="AH10" s="13">
        <f>=IF(AH9&gt;0,AH6/AH9,0)</f>
      </c>
      <c r="AI10" s="13">
        <f>=IF(AI9&gt;0,AI6/AI9,0)</f>
      </c>
      <c r="AJ10" s="13">
        <f>=IF(AJ9&gt;0,AJ6/AJ9,0)</f>
      </c>
      <c r="AK10" s="13">
        <f>=IF(AK9&gt;0,AK6/AK9,0)</f>
      </c>
    </row>
    <row r="11" spans="1:37" x14ac:dyDescent="0.25">
      <c r="A11" t="s">
        <v>143</v>
      </c>
      <c r="B11" s="13">
        <f>=IF(B4&gt;0,B9/B4,0)</f>
      </c>
      <c r="C11" s="13">
        <f>=IF(C4&gt;0,C9/C4,0)</f>
      </c>
      <c r="D11" s="13">
        <f>=IF(D4&gt;0,D9/D4,0)</f>
      </c>
      <c r="E11" s="13">
        <f>=IF(E4&gt;0,E9/E4,0)</f>
      </c>
      <c r="F11" s="13">
        <f>=IF(F4&gt;0,F9/F4,0)</f>
      </c>
      <c r="G11" s="13">
        <f>=IF(G4&gt;0,G9/G4,0)</f>
      </c>
      <c r="H11" s="13">
        <f>=IF(H4&gt;0,H9/H4,0)</f>
      </c>
      <c r="I11" s="13">
        <f>=IF(I4&gt;0,I9/I4,0)</f>
      </c>
      <c r="J11" s="13">
        <f>=IF(J4&gt;0,J9/J4,0)</f>
      </c>
      <c r="K11" s="13">
        <f>=IF(K4&gt;0,K9/K4,0)</f>
      </c>
      <c r="L11" s="13">
        <f>=IF(L4&gt;0,L9/L4,0)</f>
      </c>
      <c r="M11" s="13">
        <f>=IF(M4&gt;0,M9/M4,0)</f>
      </c>
      <c r="N11" s="13">
        <f>=IF(N4&gt;0,N9/N4,0)</f>
      </c>
      <c r="O11" s="13">
        <f>=IF(O4&gt;0,O9/O4,0)</f>
      </c>
      <c r="P11" s="13">
        <f>=IF(P4&gt;0,P9/P4,0)</f>
      </c>
      <c r="Q11" s="13">
        <f>=IF(Q4&gt;0,Q9/Q4,0)</f>
      </c>
      <c r="R11" s="13">
        <f>=IF(R4&gt;0,R9/R4,0)</f>
      </c>
      <c r="S11" s="13">
        <f>=IF(S4&gt;0,S9/S4,0)</f>
      </c>
      <c r="T11" s="13">
        <f>=IF(T4&gt;0,T9/T4,0)</f>
      </c>
      <c r="U11" s="13">
        <f>=IF(U4&gt;0,U9/U4,0)</f>
      </c>
      <c r="V11" s="13">
        <f>=IF(V4&gt;0,V9/V4,0)</f>
      </c>
      <c r="W11" s="13">
        <f>=IF(W4&gt;0,W9/W4,0)</f>
      </c>
      <c r="X11" s="13">
        <f>=IF(X4&gt;0,X9/X4,0)</f>
      </c>
      <c r="Y11" s="13">
        <f>=IF(Y4&gt;0,Y9/Y4,0)</f>
      </c>
      <c r="Z11" s="13">
        <f>=IF(Z4&gt;0,Z9/Z4,0)</f>
      </c>
      <c r="AA11" s="13">
        <f>=IF(AA4&gt;0,AA9/AA4,0)</f>
      </c>
      <c r="AB11" s="13">
        <f>=IF(AB4&gt;0,AB9/AB4,0)</f>
      </c>
      <c r="AC11" s="13">
        <f>=IF(AC4&gt;0,AC9/AC4,0)</f>
      </c>
      <c r="AD11" s="13">
        <f>=IF(AD4&gt;0,AD9/AD4,0)</f>
      </c>
      <c r="AE11" s="13">
        <f>=IF(AE4&gt;0,AE9/AE4,0)</f>
      </c>
      <c r="AF11" s="13">
        <f>=IF(AF4&gt;0,AF9/AF4,0)</f>
      </c>
      <c r="AG11" s="13">
        <f>=IF(AG4&gt;0,AG9/AG4,0)</f>
      </c>
      <c r="AH11" s="13">
        <f>=IF(AH4&gt;0,AH9/AH4,0)</f>
      </c>
      <c r="AI11" s="13">
        <f>=IF(AI4&gt;0,AI9/AI4,0)</f>
      </c>
      <c r="AJ11" s="13">
        <f>=IF(AJ4&gt;0,AJ9/AJ4,0)</f>
      </c>
      <c r="AK11" s="13">
        <f>=IF(AK4&gt;0,AK9/AK4,0)</f>
      </c>
    </row>
    <row r="12" spans="1:1" x14ac:dyDescent="0.25">
      <c r="A12" t="s">
        <v>8</v>
      </c>
    </row>
    <row r="13" spans="1:1" x14ac:dyDescent="0.25">
      <c r="A13" s="12" t="s">
        <v>144</v>
      </c>
    </row>
    <row r="14" spans="1:37" x14ac:dyDescent="0.25">
      <c r="A14" t="s">
        <v>120</v>
      </c>
      <c r="B14" s="16">
        <f>='Cost Structure'!B20</f>
      </c>
      <c r="C14" s="16">
        <f>='Cost Structure'!C20</f>
      </c>
      <c r="D14" s="16">
        <f>='Cost Structure'!D20</f>
      </c>
      <c r="E14" s="16">
        <f>='Cost Structure'!E20</f>
      </c>
      <c r="F14" s="16">
        <f>='Cost Structure'!F20</f>
      </c>
      <c r="G14" s="16">
        <f>='Cost Structure'!G20</f>
      </c>
      <c r="H14" s="16">
        <f>='Cost Structure'!H20</f>
      </c>
      <c r="I14" s="16">
        <f>='Cost Structure'!I20</f>
      </c>
      <c r="J14" s="16">
        <f>='Cost Structure'!J20</f>
      </c>
      <c r="K14" s="16">
        <f>='Cost Structure'!K20</f>
      </c>
      <c r="L14" s="16">
        <f>='Cost Structure'!L20</f>
      </c>
      <c r="M14" s="16">
        <f>='Cost Structure'!M20</f>
      </c>
      <c r="N14" s="16">
        <f>='Cost Structure'!N20</f>
      </c>
      <c r="O14" s="16">
        <f>='Cost Structure'!O20</f>
      </c>
      <c r="P14" s="16">
        <f>='Cost Structure'!P20</f>
      </c>
      <c r="Q14" s="16">
        <f>='Cost Structure'!Q20</f>
      </c>
      <c r="R14" s="16">
        <f>='Cost Structure'!R20</f>
      </c>
      <c r="S14" s="16">
        <f>='Cost Structure'!S20</f>
      </c>
      <c r="T14" s="16">
        <f>='Cost Structure'!T20</f>
      </c>
      <c r="U14" s="16">
        <f>='Cost Structure'!U20</f>
      </c>
      <c r="V14" s="16">
        <f>='Cost Structure'!V20</f>
      </c>
      <c r="W14" s="16">
        <f>='Cost Structure'!W20</f>
      </c>
      <c r="X14" s="16">
        <f>='Cost Structure'!X20</f>
      </c>
      <c r="Y14" s="16">
        <f>='Cost Structure'!Y20</f>
      </c>
      <c r="Z14" s="16">
        <f>='Cost Structure'!Z20</f>
      </c>
      <c r="AA14" s="16">
        <f>='Cost Structure'!AA20</f>
      </c>
      <c r="AB14" s="16">
        <f>='Cost Structure'!AB20</f>
      </c>
      <c r="AC14" s="16">
        <f>='Cost Structure'!AC20</f>
      </c>
      <c r="AD14" s="16">
        <f>='Cost Structure'!AD20</f>
      </c>
      <c r="AE14" s="16">
        <f>='Cost Structure'!AE20</f>
      </c>
      <c r="AF14" s="16">
        <f>='Cost Structure'!AF20</f>
      </c>
      <c r="AG14" s="16">
        <f>='Cost Structure'!AG20</f>
      </c>
      <c r="AH14" s="16">
        <f>='Cost Structure'!AH20</f>
      </c>
      <c r="AI14" s="16">
        <f>='Cost Structure'!AI20</f>
      </c>
      <c r="AJ14" s="16">
        <f>='Cost Structure'!AJ20</f>
      </c>
      <c r="AK14" s="16">
        <f>='Cost Structure'!AK20</f>
      </c>
    </row>
    <row r="15" spans="1:37" x14ac:dyDescent="0.25">
      <c r="A15" t="s">
        <v>145</v>
      </c>
      <c r="B15" s="16">
        <f>=0</f>
      </c>
      <c r="C15" s="16">
        <f>=('Revenue Model'!C14-'Revenue Model'!B14)/'Revenue Model'!B14</f>
      </c>
      <c r="D15" s="16">
        <f>=('Revenue Model'!D14-'Revenue Model'!C14)/'Revenue Model'!C14</f>
      </c>
      <c r="E15" s="16">
        <f>=('Revenue Model'!E14-'Revenue Model'!D14)/'Revenue Model'!D14</f>
      </c>
      <c r="F15" s="16">
        <f>=('Revenue Model'!F14-'Revenue Model'!E14)/'Revenue Model'!E14</f>
      </c>
      <c r="G15" s="16">
        <f>=('Revenue Model'!G14-'Revenue Model'!F14)/'Revenue Model'!F14</f>
      </c>
      <c r="H15" s="16">
        <f>=('Revenue Model'!H14-'Revenue Model'!G14)/'Revenue Model'!G14</f>
      </c>
      <c r="I15" s="16">
        <f>=('Revenue Model'!I14-'Revenue Model'!H14)/'Revenue Model'!H14</f>
      </c>
      <c r="J15" s="16">
        <f>=('Revenue Model'!J14-'Revenue Model'!I14)/'Revenue Model'!I14</f>
      </c>
      <c r="K15" s="16">
        <f>=('Revenue Model'!K14-'Revenue Model'!J14)/'Revenue Model'!J14</f>
      </c>
      <c r="L15" s="16">
        <f>=('Revenue Model'!L14-'Revenue Model'!K14)/'Revenue Model'!K14</f>
      </c>
      <c r="M15" s="16">
        <f>=('Revenue Model'!M14-'Revenue Model'!L14)/'Revenue Model'!L14</f>
      </c>
      <c r="N15" s="16">
        <f>=('Revenue Model'!N14-'Revenue Model'!M14)/'Revenue Model'!M14</f>
      </c>
      <c r="O15" s="16">
        <f>=('Revenue Model'!O14-'Revenue Model'!N14)/'Revenue Model'!N14</f>
      </c>
      <c r="P15" s="16">
        <f>=('Revenue Model'!P14-'Revenue Model'!O14)/'Revenue Model'!O14</f>
      </c>
      <c r="Q15" s="16">
        <f>=('Revenue Model'!Q14-'Revenue Model'!P14)/'Revenue Model'!P14</f>
      </c>
      <c r="R15" s="16">
        <f>=('Revenue Model'!R14-'Revenue Model'!Q14)/'Revenue Model'!Q14</f>
      </c>
      <c r="S15" s="16">
        <f>=('Revenue Model'!S14-'Revenue Model'!R14)/'Revenue Model'!R14</f>
      </c>
      <c r="T15" s="16">
        <f>=('Revenue Model'!T14-'Revenue Model'!S14)/'Revenue Model'!S14</f>
      </c>
      <c r="U15" s="16">
        <f>=('Revenue Model'!U14-'Revenue Model'!T14)/'Revenue Model'!T14</f>
      </c>
      <c r="V15" s="16">
        <f>=('Revenue Model'!V14-'Revenue Model'!U14)/'Revenue Model'!U14</f>
      </c>
      <c r="W15" s="16">
        <f>=('Revenue Model'!W14-'Revenue Model'!V14)/'Revenue Model'!V14</f>
      </c>
      <c r="X15" s="16">
        <f>=('Revenue Model'!X14-'Revenue Model'!W14)/'Revenue Model'!W14</f>
      </c>
      <c r="Y15" s="16">
        <f>=('Revenue Model'!Y14-'Revenue Model'!X14)/'Revenue Model'!X14</f>
      </c>
      <c r="Z15" s="16">
        <f>=('Revenue Model'!Z14-'Revenue Model'!Y14)/'Revenue Model'!Y14</f>
      </c>
      <c r="AA15" s="16">
        <f>=('Revenue Model'!AA14-'Revenue Model'!Z14)/'Revenue Model'!Z14</f>
      </c>
      <c r="AB15" s="16">
        <f>=('Revenue Model'!AB14-'Revenue Model'!AA14)/'Revenue Model'!AA14</f>
      </c>
      <c r="AC15" s="16">
        <f>=('Revenue Model'!AC14-'Revenue Model'!AB14)/'Revenue Model'!AB14</f>
      </c>
      <c r="AD15" s="16">
        <f>=('Revenue Model'!AD14-'Revenue Model'!AC14)/'Revenue Model'!AC14</f>
      </c>
      <c r="AE15" s="16">
        <f>=('Revenue Model'!AE14-'Revenue Model'!AD14)/'Revenue Model'!AD14</f>
      </c>
      <c r="AF15" s="16">
        <f>=('Revenue Model'!AF14-'Revenue Model'!AE14)/'Revenue Model'!AE14</f>
      </c>
      <c r="AG15" s="16">
        <f>=('Revenue Model'!AG14-'Revenue Model'!AF14)/'Revenue Model'!AF14</f>
      </c>
      <c r="AH15" s="16">
        <f>=('Revenue Model'!AH14-'Revenue Model'!AG14)/'Revenue Model'!AG14</f>
      </c>
      <c r="AI15" s="16">
        <f>=('Revenue Model'!AI14-'Revenue Model'!AH14)/'Revenue Model'!AH14</f>
      </c>
      <c r="AJ15" s="16">
        <f>=('Revenue Model'!AJ14-'Revenue Model'!AI14)/'Revenue Model'!AI14</f>
      </c>
      <c r="AK15" s="16">
        <f>=('Revenue Model'!AK14-'Revenue Model'!AJ14)/'Revenue Model'!AJ14</f>
      </c>
    </row>
    <row r="16" spans="1:37" x14ac:dyDescent="0.25">
      <c r="A16" t="s">
        <v>146</v>
      </c>
      <c r="B16" s="16">
        <f>=100%</f>
      </c>
      <c r="C16" s="16">
        <f>=1+Assumptions!$B$18-Assumptions!$B$17</f>
      </c>
      <c r="D16" s="16">
        <f>=1+Assumptions!$B$18-Assumptions!$B$17</f>
      </c>
      <c r="E16" s="16">
        <f>=1+Assumptions!$B$18-Assumptions!$B$17</f>
      </c>
      <c r="F16" s="16">
        <f>=1+Assumptions!$B$18-Assumptions!$B$17</f>
      </c>
      <c r="G16" s="16">
        <f>=1+Assumptions!$B$18-Assumptions!$B$17</f>
      </c>
      <c r="H16" s="16">
        <f>=1+Assumptions!$B$18-Assumptions!$B$17</f>
      </c>
      <c r="I16" s="16">
        <f>=1+Assumptions!$B$18-Assumptions!$B$17</f>
      </c>
      <c r="J16" s="16">
        <f>=1+Assumptions!$B$18-Assumptions!$B$17</f>
      </c>
      <c r="K16" s="16">
        <f>=1+Assumptions!$B$18-Assumptions!$B$17</f>
      </c>
      <c r="L16" s="16">
        <f>=1+Assumptions!$B$18-Assumptions!$B$17</f>
      </c>
      <c r="M16" s="16">
        <f>=1+Assumptions!$B$18-Assumptions!$B$17</f>
      </c>
      <c r="N16" s="16">
        <f>=1+Assumptions!$B$18-Assumptions!$B$17</f>
      </c>
      <c r="O16" s="16">
        <f>=1+Assumptions!$B$18-Assumptions!$B$17</f>
      </c>
      <c r="P16" s="16">
        <f>=1+Assumptions!$B$18-Assumptions!$B$17</f>
      </c>
      <c r="Q16" s="16">
        <f>=1+Assumptions!$B$18-Assumptions!$B$17</f>
      </c>
      <c r="R16" s="16">
        <f>=1+Assumptions!$B$18-Assumptions!$B$17</f>
      </c>
      <c r="S16" s="16">
        <f>=1+Assumptions!$B$18-Assumptions!$B$17</f>
      </c>
      <c r="T16" s="16">
        <f>=1+Assumptions!$B$18-Assumptions!$B$17</f>
      </c>
      <c r="U16" s="16">
        <f>=1+Assumptions!$B$18-Assumptions!$B$17</f>
      </c>
      <c r="V16" s="16">
        <f>=1+Assumptions!$B$18-Assumptions!$B$17</f>
      </c>
      <c r="W16" s="16">
        <f>=1+Assumptions!$B$18-Assumptions!$B$17</f>
      </c>
      <c r="X16" s="16">
        <f>=1+Assumptions!$B$18-Assumptions!$B$17</f>
      </c>
      <c r="Y16" s="16">
        <f>=1+Assumptions!$B$18-Assumptions!$B$17</f>
      </c>
      <c r="Z16" s="16">
        <f>=1+Assumptions!$B$18-Assumptions!$B$17</f>
      </c>
      <c r="AA16" s="16">
        <f>=1+Assumptions!$B$18-Assumptions!$B$17</f>
      </c>
      <c r="AB16" s="16">
        <f>=1+Assumptions!$B$18-Assumptions!$B$17</f>
      </c>
      <c r="AC16" s="16">
        <f>=1+Assumptions!$B$18-Assumptions!$B$17</f>
      </c>
      <c r="AD16" s="16">
        <f>=1+Assumptions!$B$18-Assumptions!$B$17</f>
      </c>
      <c r="AE16" s="16">
        <f>=1+Assumptions!$B$18-Assumptions!$B$17</f>
      </c>
      <c r="AF16" s="16">
        <f>=1+Assumptions!$B$18-Assumptions!$B$17</f>
      </c>
      <c r="AG16" s="16">
        <f>=1+Assumptions!$B$18-Assumptions!$B$17</f>
      </c>
      <c r="AH16" s="16">
        <f>=1+Assumptions!$B$18-Assumptions!$B$17</f>
      </c>
      <c r="AI16" s="16">
        <f>=1+Assumptions!$B$18-Assumptions!$B$17</f>
      </c>
      <c r="AJ16" s="16">
        <f>=1+Assumptions!$B$18-Assumptions!$B$17</f>
      </c>
      <c r="AK16" s="16">
        <f>=1+Assumptions!$B$18-Assumptions!$B$17</f>
      </c>
    </row>
    <row r="17" spans="1:1" x14ac:dyDescent="0.25">
      <c r="A17" t="s">
        <v>8</v>
      </c>
    </row>
    <row r="18" spans="1:1" x14ac:dyDescent="0.25">
      <c r="A18" s="12" t="s">
        <v>147</v>
      </c>
    </row>
    <row r="19" spans="1:37" x14ac:dyDescent="0.25">
      <c r="A19" t="s">
        <v>148</v>
      </c>
      <c r="B19" s="13">
        <f>=0</f>
      </c>
      <c r="C19" s="13">
        <f>=0</f>
      </c>
      <c r="D19" s="13">
        <f>=0</f>
      </c>
      <c r="E19" s="13">
        <f>=('Revenue Model'!E14-'Revenue Model'!B14)/'Cost Structure'!B10</f>
      </c>
      <c r="F19" s="13">
        <f>=('Revenue Model'!F14-'Revenue Model'!C14)/'Cost Structure'!C10</f>
      </c>
      <c r="G19" s="13">
        <f>=('Revenue Model'!G14-'Revenue Model'!D14)/'Cost Structure'!D10</f>
      </c>
      <c r="H19" s="13">
        <f>=('Revenue Model'!H14-'Revenue Model'!E14)/'Cost Structure'!E10</f>
      </c>
      <c r="I19" s="13">
        <f>=('Revenue Model'!I14-'Revenue Model'!F14)/'Cost Structure'!F10</f>
      </c>
      <c r="J19" s="13">
        <f>=('Revenue Model'!J14-'Revenue Model'!G14)/'Cost Structure'!G10</f>
      </c>
      <c r="K19" s="13">
        <f>=('Revenue Model'!K14-'Revenue Model'!H14)/'Cost Structure'!H10</f>
      </c>
      <c r="L19" s="13">
        <f>=('Revenue Model'!L14-'Revenue Model'!I14)/'Cost Structure'!I10</f>
      </c>
      <c r="M19" s="13">
        <f>=('Revenue Model'!M14-'Revenue Model'!J14)/'Cost Structure'!J10</f>
      </c>
      <c r="N19" s="13">
        <f>=('Revenue Model'!N14-'Revenue Model'!K14)/'Cost Structure'!K10</f>
      </c>
      <c r="O19" s="13">
        <f>=('Revenue Model'!O14-'Revenue Model'!L14)/'Cost Structure'!L10</f>
      </c>
      <c r="P19" s="13">
        <f>=('Revenue Model'!P14-'Revenue Model'!M14)/'Cost Structure'!M10</f>
      </c>
      <c r="Q19" s="13">
        <f>=('Revenue Model'!Q14-'Revenue Model'!N14)/'Cost Structure'!N10</f>
      </c>
      <c r="R19" s="13">
        <f>=('Revenue Model'!R14-'Revenue Model'!O14)/'Cost Structure'!O10</f>
      </c>
      <c r="S19" s="13">
        <f>=('Revenue Model'!S14-'Revenue Model'!P14)/'Cost Structure'!P10</f>
      </c>
      <c r="T19" s="13">
        <f>=('Revenue Model'!T14-'Revenue Model'!Q14)/'Cost Structure'!Q10</f>
      </c>
      <c r="U19" s="13">
        <f>=('Revenue Model'!U14-'Revenue Model'!R14)/'Cost Structure'!R10</f>
      </c>
      <c r="V19" s="13">
        <f>=('Revenue Model'!V14-'Revenue Model'!S14)/'Cost Structure'!S10</f>
      </c>
      <c r="W19" s="13">
        <f>=('Revenue Model'!W14-'Revenue Model'!T14)/'Cost Structure'!T10</f>
      </c>
      <c r="X19" s="13">
        <f>=('Revenue Model'!X14-'Revenue Model'!U14)/'Cost Structure'!U10</f>
      </c>
      <c r="Y19" s="13">
        <f>=('Revenue Model'!Y14-'Revenue Model'!V14)/'Cost Structure'!V10</f>
      </c>
      <c r="Z19" s="13">
        <f>=('Revenue Model'!Z14-'Revenue Model'!W14)/'Cost Structure'!W10</f>
      </c>
      <c r="AA19" s="13">
        <f>=('Revenue Model'!AA14-'Revenue Model'!X14)/'Cost Structure'!X10</f>
      </c>
      <c r="AB19" s="13">
        <f>=('Revenue Model'!AB14-'Revenue Model'!Y14)/'Cost Structure'!Y10</f>
      </c>
      <c r="AC19" s="13">
        <f>=('Revenue Model'!AC14-'Revenue Model'!Z14)/'Cost Structure'!Z10</f>
      </c>
      <c r="AD19" s="13">
        <f>=('Revenue Model'!AD14-'Revenue Model'!AA14)/'Cost Structure'!AA10</f>
      </c>
      <c r="AE19" s="13">
        <f>=('Revenue Model'!AE14-'Revenue Model'!AB14)/'Cost Structure'!AB10</f>
      </c>
      <c r="AF19" s="13">
        <f>=('Revenue Model'!AF14-'Revenue Model'!AC14)/'Cost Structure'!AC10</f>
      </c>
      <c r="AG19" s="13">
        <f>=('Revenue Model'!AG14-'Revenue Model'!AD14)/'Cost Structure'!AD10</f>
      </c>
      <c r="AH19" s="13">
        <f>=('Revenue Model'!AH14-'Revenue Model'!AE14)/'Cost Structure'!AE10</f>
      </c>
      <c r="AI19" s="13">
        <f>=('Revenue Model'!AI14-'Revenue Model'!AF14)/'Cost Structure'!AF10</f>
      </c>
      <c r="AJ19" s="13">
        <f>=('Revenue Model'!AJ14-'Revenue Model'!AG14)/'Cost Structure'!AG10</f>
      </c>
      <c r="AK19" s="13">
        <f>=('Revenue Model'!AK14-'Revenue Model'!AH14)/'Cost Structure'!AH10</f>
      </c>
    </row>
  </sheetData>
  <mergeCells count="1">
    <mergeCell ref="A1:M1"/>
  </mergeCells>
  <pageMargins left="0.7" right="0.7" top="0.75" bottom="0.75" header="0.3" footer="0.3"/>
  <pageSetup orientation="portrait" horizontalDpi="4294967295" verticalDpi="4294967295" scale="100" fitToWidth="1" fitToHeigh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FormatPr defaultRowHeight="15" outlineLevelRow="0" outlineLevelCol="0" x14ac:dyDescent="55"/>
  <cols>
    <col min="1" max="1" width="30" customWidth="1"/>
    <col min="2" max="4" width="15" customWidth="1"/>
  </cols>
  <sheetData>
    <row r="1" ht="35" customHeight="1" spans="1:4" x14ac:dyDescent="0.25">
      <c r="A1" s="19" t="s">
        <v>149</v>
      </c>
      <c r="B1" s="19"/>
      <c r="C1" s="19"/>
      <c r="D1" s="19"/>
    </row>
    <row r="3" spans="1:1" x14ac:dyDescent="0.25">
      <c r="A3" s="20" t="s">
        <v>150</v>
      </c>
    </row>
    <row r="4" spans="1:4" x14ac:dyDescent="0.25">
      <c r="A4" s="7" t="s">
        <v>54</v>
      </c>
      <c r="B4" s="7" t="s">
        <v>66</v>
      </c>
      <c r="C4" s="7" t="s">
        <v>78</v>
      </c>
      <c r="D4" s="7" t="s">
        <v>90</v>
      </c>
    </row>
    <row r="5" spans="1:4" x14ac:dyDescent="0.25">
      <c r="A5" s="6" t="s">
        <v>151</v>
      </c>
      <c r="B5" s="14">
        <f>='Revenue Model'!M14</f>
      </c>
      <c r="C5" s="14">
        <f>='Revenue Model'!Y14</f>
      </c>
      <c r="D5" s="14">
        <f>='Revenue Model'!AK14</f>
      </c>
    </row>
    <row r="6" spans="1:4" x14ac:dyDescent="0.25">
      <c r="A6" s="6" t="s">
        <v>152</v>
      </c>
      <c r="B6" s="14">
        <f>='Revenue Model'!M19</f>
      </c>
      <c r="C6" s="14">
        <f>='Revenue Model'!Y19</f>
      </c>
      <c r="D6" s="14">
        <f>='Revenue Model'!AK19</f>
      </c>
    </row>
    <row r="7" spans="1:4" x14ac:dyDescent="0.25">
      <c r="A7" s="6" t="s">
        <v>95</v>
      </c>
      <c r="B7" s="13">
        <f>='Revenue Model'!M7</f>
      </c>
      <c r="C7" s="13">
        <f>='Revenue Model'!Y7</f>
      </c>
      <c r="D7" s="13">
        <f>='Revenue Model'!AK7</f>
      </c>
    </row>
    <row r="8" spans="1:4" x14ac:dyDescent="0.25">
      <c r="A8" s="6" t="s">
        <v>103</v>
      </c>
      <c r="B8" s="14">
        <f>='Revenue Model'!M17</f>
      </c>
      <c r="C8" s="14">
        <f>='Revenue Model'!Y17</f>
      </c>
      <c r="D8" s="14">
        <f>='Revenue Model'!AK17</f>
      </c>
    </row>
    <row r="9" spans="1:4" x14ac:dyDescent="0.25">
      <c r="A9" s="6" t="s">
        <v>153</v>
      </c>
      <c r="B9" s="14">
        <f>='Cost Structure'!M16</f>
      </c>
      <c r="C9" s="14">
        <f>='Cost Structure'!Y16</f>
      </c>
      <c r="D9" s="14">
        <f>='Cost Structure'!AK16</f>
      </c>
    </row>
    <row r="10" spans="1:4" x14ac:dyDescent="0.25">
      <c r="A10" s="6" t="s">
        <v>154</v>
      </c>
      <c r="B10" s="14">
        <f>='Cash Flow'!M13</f>
      </c>
      <c r="C10" s="14">
        <f>='Cash Flow'!Y13</f>
      </c>
      <c r="D10" s="14">
        <f>='Cash Flow'!AK13</f>
      </c>
    </row>
    <row r="11" spans="1:4" x14ac:dyDescent="0.25">
      <c r="A11" s="6" t="s">
        <v>132</v>
      </c>
      <c r="B11" s="14">
        <f>='Cash Flow'!M14</f>
      </c>
      <c r="C11" s="14">
        <f>='Cash Flow'!Y14</f>
      </c>
      <c r="D11" s="14">
        <f>='Cash Flow'!AK14</f>
      </c>
    </row>
    <row r="12" spans="1:4" x14ac:dyDescent="0.25">
      <c r="A12" s="6" t="s">
        <v>155</v>
      </c>
      <c r="B12" s="13">
        <f>='Cash Flow'!M18</f>
      </c>
      <c r="C12" s="13">
        <f>='Cash Flow'!Y18</f>
      </c>
      <c r="D12" s="13">
        <f>='Cash Flow'!AK18</f>
      </c>
    </row>
    <row r="14" spans="1:4" x14ac:dyDescent="0.25">
      <c r="A14" s="6" t="s">
        <v>156</v>
      </c>
      <c r="B14" s="14">
        <f>='Unit Economics'!M6</f>
      </c>
      <c r="C14" s="14">
        <f>='Unit Economics'!Y6</f>
      </c>
      <c r="D14" s="14">
        <f>='Unit Economics'!AK6</f>
      </c>
    </row>
    <row r="15" spans="1:4" x14ac:dyDescent="0.25">
      <c r="A15" s="6" t="s">
        <v>157</v>
      </c>
      <c r="B15" s="14">
        <f>='Unit Economics'!M9</f>
      </c>
      <c r="C15" s="14">
        <f>='Unit Economics'!Y9</f>
      </c>
      <c r="D15" s="14">
        <f>='Unit Economics'!AK9</f>
      </c>
    </row>
    <row r="16" spans="1:4" x14ac:dyDescent="0.25">
      <c r="A16" s="6" t="s">
        <v>142</v>
      </c>
      <c r="B16" s="13">
        <f>='Unit Economics'!M10</f>
      </c>
      <c r="C16" s="13">
        <f>='Unit Economics'!Y10</f>
      </c>
      <c r="D16" s="13">
        <f>='Unit Economics'!AK10</f>
      </c>
    </row>
    <row r="17" spans="1:4" x14ac:dyDescent="0.25">
      <c r="A17" s="6" t="s">
        <v>120</v>
      </c>
      <c r="B17" s="16">
        <f>='Unit Economics'!M14</f>
      </c>
      <c r="C17" s="16">
        <f>='Unit Economics'!Y14</f>
      </c>
      <c r="D17" s="16">
        <f>='Unit Economics'!AK14</f>
      </c>
    </row>
    <row r="18" spans="1:4" x14ac:dyDescent="0.25">
      <c r="A18" s="6" t="s">
        <v>158</v>
      </c>
      <c r="B18" s="13">
        <f>='Unit Economics'!M11</f>
      </c>
      <c r="C18" s="13">
        <f>='Unit Economics'!Y11</f>
      </c>
      <c r="D18" s="13">
        <f>='Unit Economics'!AK11</f>
      </c>
    </row>
    <row r="21" spans="1:1" x14ac:dyDescent="0.25">
      <c r="A21" s="20" t="s">
        <v>159</v>
      </c>
    </row>
    <row r="22" spans="1:2" x14ac:dyDescent="0.25">
      <c r="A22" s="6" t="s">
        <v>160</v>
      </c>
      <c r="B22" s="21">
        <f>='Revenue Model'!AK19</f>
      </c>
    </row>
    <row r="23" spans="1:2" x14ac:dyDescent="0.25">
      <c r="A23" s="6" t="s">
        <v>161</v>
      </c>
      <c r="B23" s="22">
        <f>=IFERROR(MATCH(TRUE,'Cash Flow'!B13:AK13&gt;=0,0),"Not Yet")</f>
      </c>
    </row>
    <row r="24" spans="1:2" x14ac:dyDescent="0.25">
      <c r="A24" s="6" t="s">
        <v>162</v>
      </c>
      <c r="B24" s="21">
        <f>=MIN('Cash Flow'!B14:AK14)</f>
      </c>
    </row>
    <row r="25" spans="1:2" x14ac:dyDescent="0.25">
      <c r="A25" s="6" t="s">
        <v>163</v>
      </c>
      <c r="B25" s="23">
        <f>='Unit Economics'!AK14</f>
      </c>
    </row>
    <row r="28" ht="150" customHeight="1" spans="1:4" x14ac:dyDescent="0.25">
      <c r="A28" s="24" t="s">
        <v>164</v>
      </c>
      <c r="B28" s="24"/>
      <c r="C28" s="24"/>
      <c r="D28" s="24"/>
    </row>
    <row r="29" spans="1:4" x14ac:dyDescent="0.25">
      <c r="A29" s="24"/>
      <c r="B29" s="24"/>
      <c r="C29" s="24"/>
      <c r="D29" s="24"/>
    </row>
    <row r="30" spans="1:4" x14ac:dyDescent="0.25">
      <c r="A30" s="24"/>
      <c r="B30" s="24"/>
      <c r="C30" s="24"/>
      <c r="D30" s="24"/>
    </row>
    <row r="31" spans="1:4" x14ac:dyDescent="0.25">
      <c r="A31" s="24"/>
      <c r="B31" s="24"/>
      <c r="C31" s="24"/>
      <c r="D31" s="24"/>
    </row>
  </sheetData>
  <mergeCells count="2">
    <mergeCell ref="A1:D1"/>
    <mergeCell ref="A28:D31"/>
  </mergeCells>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Assumptions</vt:lpstr>
      <vt:lpstr>Revenue Model</vt:lpstr>
      <vt:lpstr>Cost Structure</vt:lpstr>
      <vt:lpstr>Cash Flow</vt:lpstr>
      <vt:lpstr>Unit Economics</vt:lpstr>
      <vt:lpstr>Dashboard</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 Startup Project</dc:creator>
  <dc:title/>
  <dc:subject/>
  <dc:description/>
  <cp:keywords/>
  <cp:category/>
  <cp:lastModifiedBy>Unknown</cp:lastModifiedBy>
  <dcterms:created xsi:type="dcterms:W3CDTF">2025-11-07T02:36:03Z</dcterms:created>
  <dcterms:modified xsi:type="dcterms:W3CDTF">2025-11-07T02:36:03Z</dcterms:modified>
</cp:coreProperties>
</file>